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4770" windowWidth="19080" windowHeight="6855"/>
  </bookViews>
  <sheets>
    <sheet name="план 2016" sheetId="1" r:id="rId1"/>
  </sheets>
  <calcPr calcId="125725"/>
</workbook>
</file>

<file path=xl/calcChain.xml><?xml version="1.0" encoding="utf-8"?>
<calcChain xmlns="http://schemas.openxmlformats.org/spreadsheetml/2006/main">
  <c r="D93" i="1"/>
  <c r="D94"/>
  <c r="D95"/>
  <c r="D96"/>
  <c r="F31" l="1"/>
  <c r="ID85" l="1"/>
  <c r="ID84"/>
  <c r="HS85"/>
  <c r="HS84"/>
  <c r="HO85"/>
  <c r="HO84"/>
  <c r="HM85"/>
  <c r="HM84"/>
  <c r="HK85"/>
  <c r="HK84"/>
  <c r="HI85"/>
  <c r="HI84"/>
  <c r="HG85"/>
  <c r="HG84"/>
  <c r="HE85"/>
  <c r="HE84"/>
  <c r="HC85"/>
  <c r="HC84"/>
  <c r="HA85"/>
  <c r="HA84"/>
  <c r="GZ85"/>
  <c r="GZ84"/>
  <c r="GC85"/>
  <c r="GC84"/>
  <c r="GB85"/>
  <c r="GB84"/>
  <c r="FX85"/>
  <c r="FX84"/>
  <c r="FV85"/>
  <c r="FV84"/>
  <c r="FT85"/>
  <c r="FT84"/>
  <c r="FS85"/>
  <c r="FS84"/>
  <c r="FR85"/>
  <c r="FR84"/>
  <c r="FQ85"/>
  <c r="FQ84"/>
  <c r="FL85"/>
  <c r="FL84"/>
  <c r="FK85"/>
  <c r="FK84"/>
  <c r="FH85"/>
  <c r="FH84"/>
  <c r="FG85"/>
  <c r="FG84"/>
  <c r="FA85"/>
  <c r="FA84"/>
  <c r="EZ85"/>
  <c r="EZ84"/>
  <c r="EX85"/>
  <c r="EX84"/>
  <c r="EW85"/>
  <c r="EW84"/>
  <c r="EV85"/>
  <c r="EV84"/>
  <c r="EU85"/>
  <c r="EU84"/>
  <c r="ET85"/>
  <c r="ET84"/>
  <c r="ER85"/>
  <c r="ER84"/>
  <c r="EM85"/>
  <c r="EM84"/>
  <c r="EL85"/>
  <c r="EL84"/>
  <c r="EK85"/>
  <c r="EK84"/>
  <c r="EJ85"/>
  <c r="EJ84"/>
  <c r="EB85"/>
  <c r="EB84"/>
  <c r="EA85"/>
  <c r="EA84"/>
  <c r="DX85"/>
  <c r="DX84"/>
  <c r="DV85"/>
  <c r="DV84"/>
  <c r="DQ85"/>
  <c r="DQ84"/>
  <c r="DJ85"/>
  <c r="DJ84"/>
  <c r="DH85"/>
  <c r="DH84"/>
  <c r="CZ85"/>
  <c r="CZ84"/>
  <c r="CY85"/>
  <c r="CY84"/>
  <c r="CR85"/>
  <c r="CR84"/>
  <c r="CK85"/>
  <c r="CK84"/>
  <c r="CC85"/>
  <c r="CC84"/>
  <c r="BX85"/>
  <c r="BX84"/>
  <c r="BW85"/>
  <c r="BW84"/>
  <c r="BT85"/>
  <c r="BT84"/>
  <c r="BP85"/>
  <c r="BP84"/>
  <c r="BN85"/>
  <c r="BN84"/>
  <c r="BL85"/>
  <c r="BL84"/>
  <c r="BK85"/>
  <c r="BK84"/>
  <c r="BF85"/>
  <c r="BF84"/>
  <c r="BF83"/>
  <c r="BD85"/>
  <c r="BD84"/>
  <c r="BC85"/>
  <c r="BC84"/>
  <c r="AT85"/>
  <c r="AT84"/>
  <c r="AO85"/>
  <c r="AO84"/>
  <c r="AO82"/>
  <c r="AF85"/>
  <c r="AF84"/>
  <c r="R85"/>
  <c r="R84"/>
  <c r="K85"/>
  <c r="K84"/>
  <c r="I85"/>
  <c r="I84"/>
  <c r="G85"/>
  <c r="G84"/>
  <c r="Z76"/>
  <c r="Z75"/>
  <c r="Z72"/>
  <c r="Z71"/>
  <c r="ID80" l="1"/>
  <c r="ID79"/>
  <c r="ID72"/>
  <c r="ID71"/>
  <c r="CZ74" l="1"/>
  <c r="CR80"/>
  <c r="CR79"/>
  <c r="CR72"/>
  <c r="CR71"/>
  <c r="BK80"/>
  <c r="BK79"/>
  <c r="BK72"/>
  <c r="BK71"/>
  <c r="BA80"/>
  <c r="BA79"/>
  <c r="BA72"/>
  <c r="BA71"/>
  <c r="AW72"/>
  <c r="AW71"/>
  <c r="CG81"/>
  <c r="IB80"/>
  <c r="IB79"/>
  <c r="IB72"/>
  <c r="IB71"/>
  <c r="HO81"/>
  <c r="HP81"/>
  <c r="HQ81"/>
  <c r="HR81"/>
  <c r="HM80"/>
  <c r="HM79"/>
  <c r="HM72"/>
  <c r="HM71"/>
  <c r="DJ80"/>
  <c r="DJ79"/>
  <c r="DJ72"/>
  <c r="DJ71"/>
  <c r="DJ81" l="1"/>
  <c r="E39" l="1"/>
  <c r="E38"/>
  <c r="GD51"/>
  <c r="GD50"/>
  <c r="DR51"/>
  <c r="E51" s="1"/>
  <c r="DR50"/>
  <c r="E50" s="1"/>
  <c r="F37"/>
  <c r="E37" s="1"/>
  <c r="F36"/>
  <c r="E36" s="1"/>
  <c r="BC30"/>
  <c r="BC29"/>
  <c r="HN30" l="1"/>
  <c r="HN29"/>
  <c r="ER30"/>
  <c r="ER29"/>
  <c r="F32" l="1"/>
  <c r="F33"/>
  <c r="FK33" l="1"/>
  <c r="FK31"/>
  <c r="ID94" l="1"/>
  <c r="ID95" s="1"/>
  <c r="IC94"/>
  <c r="IC95" s="1"/>
  <c r="IB94"/>
  <c r="IB95" s="1"/>
  <c r="IA94"/>
  <c r="IA95" s="1"/>
  <c r="HZ94"/>
  <c r="HZ95" s="1"/>
  <c r="HY94"/>
  <c r="HY95" s="1"/>
  <c r="HX94"/>
  <c r="HX95" s="1"/>
  <c r="HW94"/>
  <c r="HW95" s="1"/>
  <c r="HV94"/>
  <c r="HV95" s="1"/>
  <c r="HU94"/>
  <c r="HU95" s="1"/>
  <c r="HT94"/>
  <c r="HT95" s="1"/>
  <c r="HS94"/>
  <c r="HS95" s="1"/>
  <c r="HR94"/>
  <c r="HR95" s="1"/>
  <c r="HQ94"/>
  <c r="HQ95" s="1"/>
  <c r="HP94"/>
  <c r="HP95" s="1"/>
  <c r="HO94"/>
  <c r="HO95" s="1"/>
  <c r="HN94"/>
  <c r="HN95" s="1"/>
  <c r="HM94"/>
  <c r="HM95" s="1"/>
  <c r="HL94"/>
  <c r="HL95" s="1"/>
  <c r="HK94"/>
  <c r="HK95" s="1"/>
  <c r="HJ94"/>
  <c r="HJ95" s="1"/>
  <c r="HI94"/>
  <c r="HI95" s="1"/>
  <c r="HH94"/>
  <c r="HH95" s="1"/>
  <c r="HG94"/>
  <c r="HG95" s="1"/>
  <c r="HF94"/>
  <c r="HF95" s="1"/>
  <c r="HE94"/>
  <c r="HE95" s="1"/>
  <c r="HD94"/>
  <c r="HD95" s="1"/>
  <c r="HC94"/>
  <c r="HC95" s="1"/>
  <c r="HB94"/>
  <c r="HB95" s="1"/>
  <c r="HA94"/>
  <c r="HA95" s="1"/>
  <c r="GZ94"/>
  <c r="GZ95" s="1"/>
  <c r="GY94"/>
  <c r="GY95" s="1"/>
  <c r="GX94"/>
  <c r="GX95" s="1"/>
  <c r="GW94"/>
  <c r="GW95" s="1"/>
  <c r="GV94"/>
  <c r="GV95" s="1"/>
  <c r="GU94"/>
  <c r="GU95" s="1"/>
  <c r="GT94"/>
  <c r="GT95" s="1"/>
  <c r="GS94"/>
  <c r="GS95" s="1"/>
  <c r="GR94"/>
  <c r="GR95" s="1"/>
  <c r="GQ94"/>
  <c r="GQ95" s="1"/>
  <c r="GP94"/>
  <c r="GP95" s="1"/>
  <c r="GO94"/>
  <c r="GO95" s="1"/>
  <c r="GN94"/>
  <c r="GN95" s="1"/>
  <c r="GM94"/>
  <c r="GM95" s="1"/>
  <c r="GL94"/>
  <c r="GL95" s="1"/>
  <c r="GK94"/>
  <c r="GK95" s="1"/>
  <c r="GJ94"/>
  <c r="GJ95" s="1"/>
  <c r="GI94"/>
  <c r="GI95" s="1"/>
  <c r="GH94"/>
  <c r="GH95" s="1"/>
  <c r="GG94"/>
  <c r="GG95" s="1"/>
  <c r="GF94"/>
  <c r="GF95" s="1"/>
  <c r="GE94"/>
  <c r="GE95" s="1"/>
  <c r="GD94"/>
  <c r="GD95" s="1"/>
  <c r="GC94"/>
  <c r="GC95" s="1"/>
  <c r="GB94"/>
  <c r="GB95" s="1"/>
  <c r="GA94"/>
  <c r="GA95" s="1"/>
  <c r="FZ94"/>
  <c r="FZ95" s="1"/>
  <c r="FY94"/>
  <c r="FY95" s="1"/>
  <c r="FX94"/>
  <c r="FX95" s="1"/>
  <c r="FW94"/>
  <c r="FW95" s="1"/>
  <c r="FV94"/>
  <c r="FV95" s="1"/>
  <c r="FU94"/>
  <c r="FU95" s="1"/>
  <c r="FT94"/>
  <c r="FT95" s="1"/>
  <c r="FS94"/>
  <c r="FS95" s="1"/>
  <c r="FR94"/>
  <c r="FR95" s="1"/>
  <c r="FQ94"/>
  <c r="FQ95" s="1"/>
  <c r="FP94"/>
  <c r="FP95" s="1"/>
  <c r="FO94"/>
  <c r="FO95" s="1"/>
  <c r="FN94"/>
  <c r="FN95" s="1"/>
  <c r="FM94"/>
  <c r="FM95" s="1"/>
  <c r="FL94"/>
  <c r="FL95" s="1"/>
  <c r="FK94"/>
  <c r="FK95" s="1"/>
  <c r="FJ94"/>
  <c r="FJ95" s="1"/>
  <c r="FI94"/>
  <c r="FI95" s="1"/>
  <c r="FH94"/>
  <c r="FH95" s="1"/>
  <c r="FG94"/>
  <c r="FG95" s="1"/>
  <c r="FF94"/>
  <c r="FF95" s="1"/>
  <c r="FE94"/>
  <c r="FE95" s="1"/>
  <c r="FD94"/>
  <c r="FD95" s="1"/>
  <c r="FC94"/>
  <c r="FC95" s="1"/>
  <c r="FB94"/>
  <c r="FB95" s="1"/>
  <c r="FA94"/>
  <c r="FA95" s="1"/>
  <c r="EZ94"/>
  <c r="EZ95" s="1"/>
  <c r="EY94"/>
  <c r="EY95" s="1"/>
  <c r="EX94"/>
  <c r="EX95" s="1"/>
  <c r="EW94"/>
  <c r="EW95" s="1"/>
  <c r="EV94"/>
  <c r="EV95" s="1"/>
  <c r="EU94"/>
  <c r="EU95" s="1"/>
  <c r="ET94"/>
  <c r="ET95" s="1"/>
  <c r="ES94"/>
  <c r="ES95" s="1"/>
  <c r="ER94"/>
  <c r="ER95" s="1"/>
  <c r="EQ94"/>
  <c r="EQ95" s="1"/>
  <c r="EP94"/>
  <c r="EP95" s="1"/>
  <c r="EO94"/>
  <c r="EO95" s="1"/>
  <c r="EN94"/>
  <c r="EN95" s="1"/>
  <c r="EM94"/>
  <c r="EM95" s="1"/>
  <c r="EL94"/>
  <c r="EL95" s="1"/>
  <c r="EK94"/>
  <c r="EK95" s="1"/>
  <c r="EJ94"/>
  <c r="EJ95" s="1"/>
  <c r="EI94"/>
  <c r="EI95" s="1"/>
  <c r="EH94"/>
  <c r="EH95" s="1"/>
  <c r="EG94"/>
  <c r="EG95" s="1"/>
  <c r="EF94"/>
  <c r="EF95" s="1"/>
  <c r="EE94"/>
  <c r="EE95" s="1"/>
  <c r="ED94"/>
  <c r="ED95" s="1"/>
  <c r="EC94"/>
  <c r="EC95" s="1"/>
  <c r="EB94"/>
  <c r="EB95" s="1"/>
  <c r="EA94"/>
  <c r="EA95" s="1"/>
  <c r="DZ94"/>
  <c r="DZ95" s="1"/>
  <c r="DY94"/>
  <c r="DY95" s="1"/>
  <c r="DX94"/>
  <c r="DX95" s="1"/>
  <c r="DW94"/>
  <c r="DW95" s="1"/>
  <c r="DV94"/>
  <c r="DV95" s="1"/>
  <c r="DU94"/>
  <c r="DU95" s="1"/>
  <c r="DT94"/>
  <c r="DT95" s="1"/>
  <c r="DS94"/>
  <c r="DS95" s="1"/>
  <c r="DR94"/>
  <c r="DR95" s="1"/>
  <c r="DQ94"/>
  <c r="DQ95" s="1"/>
  <c r="DP94"/>
  <c r="DP95" s="1"/>
  <c r="DO94"/>
  <c r="DO95" s="1"/>
  <c r="DN94"/>
  <c r="DN95" s="1"/>
  <c r="DM94"/>
  <c r="DM95" s="1"/>
  <c r="DL94"/>
  <c r="DL95" s="1"/>
  <c r="DK94"/>
  <c r="DK95" s="1"/>
  <c r="DJ94"/>
  <c r="DJ95" s="1"/>
  <c r="DI94"/>
  <c r="DI95" s="1"/>
  <c r="DH94"/>
  <c r="DH95" s="1"/>
  <c r="DG94"/>
  <c r="DG95" s="1"/>
  <c r="DF94"/>
  <c r="DF95" s="1"/>
  <c r="DE94"/>
  <c r="DE95" s="1"/>
  <c r="DD94"/>
  <c r="DD95" s="1"/>
  <c r="DC94"/>
  <c r="DC95" s="1"/>
  <c r="DB94"/>
  <c r="DB95" s="1"/>
  <c r="DA94"/>
  <c r="DA95" s="1"/>
  <c r="CZ94"/>
  <c r="CZ95" s="1"/>
  <c r="CY94"/>
  <c r="CY95" s="1"/>
  <c r="CX94"/>
  <c r="CX95" s="1"/>
  <c r="CW94"/>
  <c r="CW95" s="1"/>
  <c r="CV94"/>
  <c r="CV95" s="1"/>
  <c r="CU94"/>
  <c r="CU95" s="1"/>
  <c r="CT94"/>
  <c r="CT95" s="1"/>
  <c r="CS94"/>
  <c r="CS95" s="1"/>
  <c r="CR94"/>
  <c r="CR95" s="1"/>
  <c r="CQ94"/>
  <c r="CQ95" s="1"/>
  <c r="CP94"/>
  <c r="CP95" s="1"/>
  <c r="CO94"/>
  <c r="CO95" s="1"/>
  <c r="CN94"/>
  <c r="CN95" s="1"/>
  <c r="CM94"/>
  <c r="CM95" s="1"/>
  <c r="CL94"/>
  <c r="CL95" s="1"/>
  <c r="CK94"/>
  <c r="CK95" s="1"/>
  <c r="CJ94"/>
  <c r="CJ95" s="1"/>
  <c r="CI94"/>
  <c r="CI95" s="1"/>
  <c r="CH94"/>
  <c r="CH95" s="1"/>
  <c r="CG94"/>
  <c r="CG95" s="1"/>
  <c r="CF94"/>
  <c r="CF95" s="1"/>
  <c r="CE94"/>
  <c r="CE95" s="1"/>
  <c r="CD94"/>
  <c r="CD95" s="1"/>
  <c r="CC94"/>
  <c r="CC95" s="1"/>
  <c r="CB94"/>
  <c r="CB95" s="1"/>
  <c r="CA94"/>
  <c r="CA95" s="1"/>
  <c r="BZ94"/>
  <c r="BZ95" s="1"/>
  <c r="BY94"/>
  <c r="BY95" s="1"/>
  <c r="BX94"/>
  <c r="BX95" s="1"/>
  <c r="BW94"/>
  <c r="BW95" s="1"/>
  <c r="BV94"/>
  <c r="BV95" s="1"/>
  <c r="BU94"/>
  <c r="BU95" s="1"/>
  <c r="BT94"/>
  <c r="BT95" s="1"/>
  <c r="BS94"/>
  <c r="BS95" s="1"/>
  <c r="BR94"/>
  <c r="BR95" s="1"/>
  <c r="BQ94"/>
  <c r="BQ95" s="1"/>
  <c r="BP94"/>
  <c r="BP95" s="1"/>
  <c r="BO94"/>
  <c r="BO95" s="1"/>
  <c r="BN94"/>
  <c r="BN95" s="1"/>
  <c r="BM94"/>
  <c r="BM95" s="1"/>
  <c r="BL94"/>
  <c r="BL95" s="1"/>
  <c r="BK94"/>
  <c r="BK95" s="1"/>
  <c r="BJ94"/>
  <c r="BJ95" s="1"/>
  <c r="BI94"/>
  <c r="BI95" s="1"/>
  <c r="BH94"/>
  <c r="BH95" s="1"/>
  <c r="BG94"/>
  <c r="BG95" s="1"/>
  <c r="BF94"/>
  <c r="BF95" s="1"/>
  <c r="BE94"/>
  <c r="BE95" s="1"/>
  <c r="BD94"/>
  <c r="BD95" s="1"/>
  <c r="BC94"/>
  <c r="BC95" s="1"/>
  <c r="BB94"/>
  <c r="BB95" s="1"/>
  <c r="BA94"/>
  <c r="BA95" s="1"/>
  <c r="AZ94"/>
  <c r="AZ95" s="1"/>
  <c r="AY94"/>
  <c r="AY95" s="1"/>
  <c r="AX94"/>
  <c r="AX95" s="1"/>
  <c r="AW94"/>
  <c r="AW95" s="1"/>
  <c r="AV94"/>
  <c r="AV95" s="1"/>
  <c r="AU94"/>
  <c r="AU95" s="1"/>
  <c r="AT94"/>
  <c r="AT95" s="1"/>
  <c r="AS94"/>
  <c r="AS95" s="1"/>
  <c r="AR94"/>
  <c r="AR95" s="1"/>
  <c r="AQ94"/>
  <c r="AQ95" s="1"/>
  <c r="AP94"/>
  <c r="AP95" s="1"/>
  <c r="AO94"/>
  <c r="AO95" s="1"/>
  <c r="AN94"/>
  <c r="AN95" s="1"/>
  <c r="AM94"/>
  <c r="AM95" s="1"/>
  <c r="AL94"/>
  <c r="AL95" s="1"/>
  <c r="AK94"/>
  <c r="AK95" s="1"/>
  <c r="AJ94"/>
  <c r="AJ95" s="1"/>
  <c r="AI94"/>
  <c r="AI95" s="1"/>
  <c r="AH94"/>
  <c r="AH95" s="1"/>
  <c r="AG94"/>
  <c r="AG95" s="1"/>
  <c r="AF94"/>
  <c r="AF95" s="1"/>
  <c r="AE94"/>
  <c r="AE95" s="1"/>
  <c r="AD94"/>
  <c r="AD95" s="1"/>
  <c r="AC94"/>
  <c r="AC95" s="1"/>
  <c r="AB94"/>
  <c r="AB95" s="1"/>
  <c r="AA94"/>
  <c r="AA95" s="1"/>
  <c r="Z94"/>
  <c r="Z95" s="1"/>
  <c r="Y94"/>
  <c r="Y95" s="1"/>
  <c r="X94"/>
  <c r="X95" s="1"/>
  <c r="W94"/>
  <c r="W95" s="1"/>
  <c r="V94"/>
  <c r="V95" s="1"/>
  <c r="U94"/>
  <c r="U95" s="1"/>
  <c r="T94"/>
  <c r="T95" s="1"/>
  <c r="S94"/>
  <c r="S95" s="1"/>
  <c r="R94"/>
  <c r="R95" s="1"/>
  <c r="Q94"/>
  <c r="Q95" s="1"/>
  <c r="P94"/>
  <c r="P95" s="1"/>
  <c r="O94"/>
  <c r="O95" s="1"/>
  <c r="N94"/>
  <c r="N95" s="1"/>
  <c r="M94"/>
  <c r="M95" s="1"/>
  <c r="L94"/>
  <c r="L95" s="1"/>
  <c r="K94"/>
  <c r="K95" s="1"/>
  <c r="J94"/>
  <c r="J95" s="1"/>
  <c r="I94"/>
  <c r="I95" s="1"/>
  <c r="H94"/>
  <c r="H95" s="1"/>
  <c r="G94"/>
  <c r="F91"/>
  <c r="D91" s="1"/>
  <c r="E90"/>
  <c r="D90" s="1"/>
  <c r="E89"/>
  <c r="D89" s="1"/>
  <c r="ID88"/>
  <c r="IC88"/>
  <c r="IB88"/>
  <c r="IA88"/>
  <c r="HZ88"/>
  <c r="HY88"/>
  <c r="HX88"/>
  <c r="HW88"/>
  <c r="HV88"/>
  <c r="HU88"/>
  <c r="HT88"/>
  <c r="HS88"/>
  <c r="HR88"/>
  <c r="HQ88"/>
  <c r="HP88"/>
  <c r="HO88"/>
  <c r="HN88"/>
  <c r="HM88"/>
  <c r="HL88"/>
  <c r="HK88"/>
  <c r="HJ88"/>
  <c r="HI88"/>
  <c r="HH88"/>
  <c r="HG88"/>
  <c r="HF88"/>
  <c r="HE88"/>
  <c r="HD88"/>
  <c r="HC88"/>
  <c r="HB88"/>
  <c r="HA88"/>
  <c r="GZ88"/>
  <c r="GY88"/>
  <c r="GX88"/>
  <c r="GW88"/>
  <c r="GV88"/>
  <c r="GU88"/>
  <c r="GT88"/>
  <c r="GS88"/>
  <c r="GR88"/>
  <c r="GQ88"/>
  <c r="GP88"/>
  <c r="GO88"/>
  <c r="GN88"/>
  <c r="GM88"/>
  <c r="GL88"/>
  <c r="GK88"/>
  <c r="GJ88"/>
  <c r="GI88"/>
  <c r="GH88"/>
  <c r="GG88"/>
  <c r="GF88"/>
  <c r="GE88"/>
  <c r="GD88"/>
  <c r="GC88"/>
  <c r="GB88"/>
  <c r="GA88"/>
  <c r="FZ88"/>
  <c r="FY88"/>
  <c r="FX88"/>
  <c r="FW88"/>
  <c r="FV88"/>
  <c r="FU88"/>
  <c r="FT88"/>
  <c r="FS88"/>
  <c r="FR88"/>
  <c r="FQ88"/>
  <c r="FP88"/>
  <c r="FO88"/>
  <c r="FN88"/>
  <c r="FM88"/>
  <c r="FL88"/>
  <c r="FK88"/>
  <c r="FJ88"/>
  <c r="FI88"/>
  <c r="FH88"/>
  <c r="FG88"/>
  <c r="FF88"/>
  <c r="FE88"/>
  <c r="FD88"/>
  <c r="FC88"/>
  <c r="FB88"/>
  <c r="FA88"/>
  <c r="EZ88"/>
  <c r="EY88"/>
  <c r="EX88"/>
  <c r="EW88"/>
  <c r="EV88"/>
  <c r="EU88"/>
  <c r="ET88"/>
  <c r="ES88"/>
  <c r="ER88"/>
  <c r="EQ88"/>
  <c r="EP88"/>
  <c r="EO88"/>
  <c r="EN88"/>
  <c r="EM88"/>
  <c r="EL88"/>
  <c r="EK88"/>
  <c r="EJ88"/>
  <c r="EI88"/>
  <c r="EH88"/>
  <c r="EG88"/>
  <c r="EF88"/>
  <c r="EE88"/>
  <c r="ED88"/>
  <c r="EC88"/>
  <c r="EB88"/>
  <c r="EA88"/>
  <c r="DZ88"/>
  <c r="DY88"/>
  <c r="DX88"/>
  <c r="DW88"/>
  <c r="DV88"/>
  <c r="DU88"/>
  <c r="DT88"/>
  <c r="DS88"/>
  <c r="DR88"/>
  <c r="DQ88"/>
  <c r="DP88"/>
  <c r="DO88"/>
  <c r="DN88"/>
  <c r="DM88"/>
  <c r="DL88"/>
  <c r="DK88"/>
  <c r="DJ88"/>
  <c r="DI88"/>
  <c r="DH88"/>
  <c r="DG88"/>
  <c r="DF88"/>
  <c r="DE88"/>
  <c r="DD88"/>
  <c r="DC88"/>
  <c r="DB88"/>
  <c r="DA88"/>
  <c r="CZ88"/>
  <c r="CY88"/>
  <c r="CX88"/>
  <c r="CW88"/>
  <c r="CV88"/>
  <c r="CU88"/>
  <c r="CT88"/>
  <c r="CS88"/>
  <c r="CR88"/>
  <c r="CQ88"/>
  <c r="CP88"/>
  <c r="CO88"/>
  <c r="CN88"/>
  <c r="CM88"/>
  <c r="CL88"/>
  <c r="CK88"/>
  <c r="CJ88"/>
  <c r="CI88"/>
  <c r="CH88"/>
  <c r="CG88"/>
  <c r="CF88"/>
  <c r="CE88"/>
  <c r="CD88"/>
  <c r="CC88"/>
  <c r="CB88"/>
  <c r="CA88"/>
  <c r="BZ88"/>
  <c r="BY88"/>
  <c r="BX88"/>
  <c r="BW88"/>
  <c r="BV88"/>
  <c r="BU88"/>
  <c r="BT88"/>
  <c r="BS88"/>
  <c r="BR88"/>
  <c r="BQ88"/>
  <c r="BP88"/>
  <c r="BO88"/>
  <c r="BN88"/>
  <c r="BM88"/>
  <c r="BL88"/>
  <c r="BK88"/>
  <c r="BJ88"/>
  <c r="BI88"/>
  <c r="BH88"/>
  <c r="BG88"/>
  <c r="BF88"/>
  <c r="BE88"/>
  <c r="BD88"/>
  <c r="BC88"/>
  <c r="BB88"/>
  <c r="BA88"/>
  <c r="AZ88"/>
  <c r="AY88"/>
  <c r="AX88"/>
  <c r="AW88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E88" s="1"/>
  <c r="G88"/>
  <c r="F88"/>
  <c r="F92" s="1"/>
  <c r="E87"/>
  <c r="D87" s="1"/>
  <c r="E86"/>
  <c r="D86" s="1"/>
  <c r="E85"/>
  <c r="D85" s="1"/>
  <c r="E84"/>
  <c r="D84" s="1"/>
  <c r="E83"/>
  <c r="D83" s="1"/>
  <c r="D81" s="1"/>
  <c r="E82"/>
  <c r="D82" s="1"/>
  <c r="ID81"/>
  <c r="IC81"/>
  <c r="IB81"/>
  <c r="IA81"/>
  <c r="HZ81"/>
  <c r="HY81"/>
  <c r="HX81"/>
  <c r="HW81"/>
  <c r="HV81"/>
  <c r="HU81"/>
  <c r="HT81"/>
  <c r="HS81"/>
  <c r="HN81"/>
  <c r="HM81"/>
  <c r="HL81"/>
  <c r="HK81"/>
  <c r="HJ81"/>
  <c r="HI81"/>
  <c r="HH81"/>
  <c r="HG81"/>
  <c r="HF81"/>
  <c r="HE81"/>
  <c r="HD81"/>
  <c r="HC81"/>
  <c r="HB81"/>
  <c r="HA81"/>
  <c r="GZ81"/>
  <c r="GY81"/>
  <c r="GX81"/>
  <c r="GW81"/>
  <c r="GV81"/>
  <c r="GU81"/>
  <c r="GT81"/>
  <c r="GS81"/>
  <c r="GR81"/>
  <c r="GQ81"/>
  <c r="GP81"/>
  <c r="GO81"/>
  <c r="GN81"/>
  <c r="GM81"/>
  <c r="GL81"/>
  <c r="GK81"/>
  <c r="GJ81"/>
  <c r="GI81"/>
  <c r="GH81"/>
  <c r="GG81"/>
  <c r="GF81"/>
  <c r="GE81"/>
  <c r="GD81"/>
  <c r="GC81"/>
  <c r="GB81"/>
  <c r="GA81"/>
  <c r="FZ81"/>
  <c r="FY81"/>
  <c r="FX81"/>
  <c r="FW81"/>
  <c r="FV81"/>
  <c r="FU81"/>
  <c r="FT81"/>
  <c r="FS81"/>
  <c r="FR81"/>
  <c r="FQ81"/>
  <c r="FP81"/>
  <c r="FO81"/>
  <c r="FN81"/>
  <c r="FM81"/>
  <c r="FL81"/>
  <c r="FK81"/>
  <c r="FJ81"/>
  <c r="FI81"/>
  <c r="FH81"/>
  <c r="FG81"/>
  <c r="FF81"/>
  <c r="FE81"/>
  <c r="FD81"/>
  <c r="FC81"/>
  <c r="FB81"/>
  <c r="FA81"/>
  <c r="EZ81"/>
  <c r="EY81"/>
  <c r="EX81"/>
  <c r="EW81"/>
  <c r="EV81"/>
  <c r="EU81"/>
  <c r="ET81"/>
  <c r="ES81"/>
  <c r="ER81"/>
  <c r="EQ81"/>
  <c r="EP81"/>
  <c r="EO81"/>
  <c r="EN81"/>
  <c r="EM81"/>
  <c r="EL81"/>
  <c r="EK81"/>
  <c r="EJ81"/>
  <c r="EI81"/>
  <c r="EH81"/>
  <c r="EG81"/>
  <c r="EF81"/>
  <c r="EE81"/>
  <c r="ED81"/>
  <c r="EC81"/>
  <c r="EB81"/>
  <c r="EA81"/>
  <c r="DZ81"/>
  <c r="DY81"/>
  <c r="DX81"/>
  <c r="DW81"/>
  <c r="DV81"/>
  <c r="DU81"/>
  <c r="DT81"/>
  <c r="DS81"/>
  <c r="DR81"/>
  <c r="DQ81"/>
  <c r="DP81"/>
  <c r="DO81"/>
  <c r="DN81"/>
  <c r="DM81"/>
  <c r="DL81"/>
  <c r="DK81"/>
  <c r="DI81"/>
  <c r="DH81"/>
  <c r="DG81"/>
  <c r="DF81"/>
  <c r="DE81"/>
  <c r="DD81"/>
  <c r="DC81"/>
  <c r="DB81"/>
  <c r="DA81"/>
  <c r="CZ81"/>
  <c r="CY81"/>
  <c r="CX81"/>
  <c r="CW81"/>
  <c r="CV81"/>
  <c r="CU81"/>
  <c r="CT81"/>
  <c r="CS81"/>
  <c r="CR81"/>
  <c r="CQ81"/>
  <c r="CP81"/>
  <c r="CO81"/>
  <c r="CN81"/>
  <c r="CM81"/>
  <c r="CL81"/>
  <c r="CK81"/>
  <c r="CJ81"/>
  <c r="CI81"/>
  <c r="CH81"/>
  <c r="CF81"/>
  <c r="CE81"/>
  <c r="CD81"/>
  <c r="CC81"/>
  <c r="CB81"/>
  <c r="CA81"/>
  <c r="BZ81"/>
  <c r="BY81"/>
  <c r="BX81"/>
  <c r="BW81"/>
  <c r="BV81"/>
  <c r="BU81"/>
  <c r="BT81"/>
  <c r="BS81"/>
  <c r="BR81"/>
  <c r="BQ81"/>
  <c r="BP81"/>
  <c r="BO81"/>
  <c r="BN81"/>
  <c r="BM81"/>
  <c r="BL81"/>
  <c r="BK81"/>
  <c r="BJ81"/>
  <c r="BI81"/>
  <c r="BH81"/>
  <c r="BG81"/>
  <c r="BF81"/>
  <c r="BE81"/>
  <c r="BD81"/>
  <c r="BC81"/>
  <c r="BB81"/>
  <c r="BA81"/>
  <c r="AZ81"/>
  <c r="AY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0"/>
  <c r="D80" s="1"/>
  <c r="E79"/>
  <c r="D79" s="1"/>
  <c r="E78"/>
  <c r="D78" s="1"/>
  <c r="E77"/>
  <c r="D77" s="1"/>
  <c r="E76"/>
  <c r="D76" s="1"/>
  <c r="E75"/>
  <c r="D75" s="1"/>
  <c r="E74"/>
  <c r="D74" s="1"/>
  <c r="E73"/>
  <c r="D73" s="1"/>
  <c r="E72"/>
  <c r="D72" s="1"/>
  <c r="E71"/>
  <c r="D71" s="1"/>
  <c r="E70"/>
  <c r="D70" s="1"/>
  <c r="E69"/>
  <c r="D69" s="1"/>
  <c r="ID68"/>
  <c r="ID66" s="1"/>
  <c r="IC68"/>
  <c r="IC66" s="1"/>
  <c r="IB68"/>
  <c r="IA68"/>
  <c r="IA66" s="1"/>
  <c r="HZ68"/>
  <c r="HY68"/>
  <c r="HY66" s="1"/>
  <c r="HX68"/>
  <c r="HW68"/>
  <c r="HW66" s="1"/>
  <c r="HV68"/>
  <c r="HU68"/>
  <c r="HU66" s="1"/>
  <c r="HT68"/>
  <c r="HS68"/>
  <c r="HS66" s="1"/>
  <c r="HR68"/>
  <c r="HQ68"/>
  <c r="HQ66" s="1"/>
  <c r="HP68"/>
  <c r="HO68"/>
  <c r="HO66" s="1"/>
  <c r="HN68"/>
  <c r="HM68"/>
  <c r="HM66" s="1"/>
  <c r="HL68"/>
  <c r="HK68"/>
  <c r="HK66" s="1"/>
  <c r="HJ68"/>
  <c r="HI68"/>
  <c r="HI66" s="1"/>
  <c r="HH68"/>
  <c r="HH66" s="1"/>
  <c r="HG68"/>
  <c r="HG66" s="1"/>
  <c r="HF68"/>
  <c r="HE68"/>
  <c r="HE66" s="1"/>
  <c r="HD68"/>
  <c r="HC68"/>
  <c r="HC66" s="1"/>
  <c r="HB68"/>
  <c r="HA68"/>
  <c r="HA66" s="1"/>
  <c r="GZ68"/>
  <c r="GY68"/>
  <c r="GY66" s="1"/>
  <c r="GX68"/>
  <c r="GW68"/>
  <c r="GW66" s="1"/>
  <c r="GV68"/>
  <c r="GU68"/>
  <c r="GU66" s="1"/>
  <c r="GT68"/>
  <c r="GS68"/>
  <c r="GS66" s="1"/>
  <c r="GR68"/>
  <c r="GQ68"/>
  <c r="GQ66" s="1"/>
  <c r="GP68"/>
  <c r="GO68"/>
  <c r="GO66" s="1"/>
  <c r="GN68"/>
  <c r="GM68"/>
  <c r="GM66" s="1"/>
  <c r="GL68"/>
  <c r="GK68"/>
  <c r="GK66" s="1"/>
  <c r="GJ68"/>
  <c r="GI68"/>
  <c r="GI66" s="1"/>
  <c r="GH68"/>
  <c r="GG68"/>
  <c r="GG66" s="1"/>
  <c r="GF68"/>
  <c r="GE68"/>
  <c r="GE66" s="1"/>
  <c r="GD68"/>
  <c r="GC68"/>
  <c r="GC66" s="1"/>
  <c r="GB68"/>
  <c r="GA68"/>
  <c r="GA66" s="1"/>
  <c r="FZ68"/>
  <c r="FY68"/>
  <c r="FY66" s="1"/>
  <c r="FX68"/>
  <c r="FW68"/>
  <c r="FW66" s="1"/>
  <c r="FV68"/>
  <c r="FU68"/>
  <c r="FU66" s="1"/>
  <c r="FT68"/>
  <c r="FS68"/>
  <c r="FS66" s="1"/>
  <c r="FR68"/>
  <c r="FQ68"/>
  <c r="FQ66" s="1"/>
  <c r="FP68"/>
  <c r="FO68"/>
  <c r="FO66" s="1"/>
  <c r="FN68"/>
  <c r="FM68"/>
  <c r="FM66" s="1"/>
  <c r="FL68"/>
  <c r="FK68"/>
  <c r="FK66" s="1"/>
  <c r="FJ68"/>
  <c r="FI68"/>
  <c r="FI66" s="1"/>
  <c r="FH68"/>
  <c r="FG68"/>
  <c r="FG66" s="1"/>
  <c r="FF68"/>
  <c r="FE68"/>
  <c r="FE66" s="1"/>
  <c r="FD68"/>
  <c r="FD66" s="1"/>
  <c r="FC68"/>
  <c r="FC66" s="1"/>
  <c r="FB68"/>
  <c r="FA68"/>
  <c r="FA66" s="1"/>
  <c r="EZ68"/>
  <c r="EY68"/>
  <c r="EY66" s="1"/>
  <c r="EX68"/>
  <c r="EW68"/>
  <c r="EW66" s="1"/>
  <c r="EV68"/>
  <c r="EU68"/>
  <c r="EU66" s="1"/>
  <c r="ET68"/>
  <c r="ES68"/>
  <c r="ES66" s="1"/>
  <c r="ER68"/>
  <c r="EQ68"/>
  <c r="EQ66" s="1"/>
  <c r="EP68"/>
  <c r="EO68"/>
  <c r="EO66" s="1"/>
  <c r="EN68"/>
  <c r="EM68"/>
  <c r="EM66" s="1"/>
  <c r="EL68"/>
  <c r="EK68"/>
  <c r="EK66" s="1"/>
  <c r="EJ68"/>
  <c r="EI68"/>
  <c r="EI66" s="1"/>
  <c r="EH68"/>
  <c r="EG68"/>
  <c r="EG66" s="1"/>
  <c r="EF68"/>
  <c r="EE68"/>
  <c r="EE66" s="1"/>
  <c r="ED68"/>
  <c r="EC68"/>
  <c r="EC66" s="1"/>
  <c r="EB68"/>
  <c r="EA68"/>
  <c r="EA66" s="1"/>
  <c r="DZ68"/>
  <c r="DY68"/>
  <c r="DY66" s="1"/>
  <c r="DX68"/>
  <c r="DW68"/>
  <c r="DW66" s="1"/>
  <c r="DV68"/>
  <c r="DU68"/>
  <c r="DU66" s="1"/>
  <c r="DT68"/>
  <c r="DS68"/>
  <c r="DS66" s="1"/>
  <c r="DR68"/>
  <c r="DQ68"/>
  <c r="DQ66" s="1"/>
  <c r="DP68"/>
  <c r="DO68"/>
  <c r="DO66" s="1"/>
  <c r="DN68"/>
  <c r="DM68"/>
  <c r="DM66" s="1"/>
  <c r="DL68"/>
  <c r="DK68"/>
  <c r="DK66" s="1"/>
  <c r="DJ68"/>
  <c r="DI68"/>
  <c r="DI66" s="1"/>
  <c r="DH68"/>
  <c r="DG68"/>
  <c r="DG66" s="1"/>
  <c r="DF68"/>
  <c r="DE68"/>
  <c r="DE66" s="1"/>
  <c r="DD68"/>
  <c r="DC68"/>
  <c r="DC66" s="1"/>
  <c r="DB68"/>
  <c r="DA68"/>
  <c r="DA66" s="1"/>
  <c r="CZ68"/>
  <c r="CY68"/>
  <c r="CY66" s="1"/>
  <c r="CX68"/>
  <c r="CW68"/>
  <c r="CW66" s="1"/>
  <c r="CV68"/>
  <c r="CU68"/>
  <c r="CU66" s="1"/>
  <c r="CT68"/>
  <c r="CS68"/>
  <c r="CS66" s="1"/>
  <c r="CR68"/>
  <c r="CQ68"/>
  <c r="CQ66" s="1"/>
  <c r="CP68"/>
  <c r="CO68"/>
  <c r="CO66" s="1"/>
  <c r="CN68"/>
  <c r="CM68"/>
  <c r="CM66" s="1"/>
  <c r="CL68"/>
  <c r="CK68"/>
  <c r="CK66" s="1"/>
  <c r="CJ68"/>
  <c r="CI68"/>
  <c r="CI66" s="1"/>
  <c r="CH68"/>
  <c r="CG68"/>
  <c r="CG66" s="1"/>
  <c r="CF68"/>
  <c r="CE68"/>
  <c r="CE66" s="1"/>
  <c r="CD68"/>
  <c r="CC68"/>
  <c r="CC66" s="1"/>
  <c r="CB68"/>
  <c r="CA68"/>
  <c r="CA66" s="1"/>
  <c r="BZ68"/>
  <c r="BY68"/>
  <c r="BY66" s="1"/>
  <c r="BX68"/>
  <c r="BW68"/>
  <c r="BW66" s="1"/>
  <c r="BV68"/>
  <c r="BU68"/>
  <c r="BU66" s="1"/>
  <c r="BT68"/>
  <c r="BS68"/>
  <c r="BS66" s="1"/>
  <c r="BR68"/>
  <c r="BQ68"/>
  <c r="BQ66" s="1"/>
  <c r="BP68"/>
  <c r="BO68"/>
  <c r="BO66" s="1"/>
  <c r="BN68"/>
  <c r="BM68"/>
  <c r="BM66" s="1"/>
  <c r="BL68"/>
  <c r="BK68"/>
  <c r="BK66" s="1"/>
  <c r="BJ68"/>
  <c r="BI68"/>
  <c r="BI66" s="1"/>
  <c r="BH68"/>
  <c r="BG68"/>
  <c r="BG66" s="1"/>
  <c r="BF68"/>
  <c r="BE68"/>
  <c r="BE66" s="1"/>
  <c r="BD68"/>
  <c r="BC68"/>
  <c r="BC66" s="1"/>
  <c r="BB68"/>
  <c r="BA68"/>
  <c r="BA66" s="1"/>
  <c r="AZ68"/>
  <c r="AY68"/>
  <c r="AY66" s="1"/>
  <c r="AX68"/>
  <c r="AW68"/>
  <c r="AW66" s="1"/>
  <c r="AV68"/>
  <c r="AU68"/>
  <c r="AU66" s="1"/>
  <c r="AT68"/>
  <c r="AS68"/>
  <c r="AS66" s="1"/>
  <c r="AR68"/>
  <c r="AQ68"/>
  <c r="AQ66" s="1"/>
  <c r="AP68"/>
  <c r="AO68"/>
  <c r="AO66" s="1"/>
  <c r="AN68"/>
  <c r="AM68"/>
  <c r="AM66" s="1"/>
  <c r="AL68"/>
  <c r="AK68"/>
  <c r="AK66" s="1"/>
  <c r="AJ68"/>
  <c r="AI68"/>
  <c r="AI66" s="1"/>
  <c r="AH68"/>
  <c r="AG68"/>
  <c r="AG66" s="1"/>
  <c r="AF68"/>
  <c r="AE68"/>
  <c r="AE66" s="1"/>
  <c r="AD68"/>
  <c r="AC68"/>
  <c r="AC66" s="1"/>
  <c r="AB68"/>
  <c r="AA68"/>
  <c r="AA66" s="1"/>
  <c r="Z68"/>
  <c r="Y68"/>
  <c r="Y66" s="1"/>
  <c r="X68"/>
  <c r="W68"/>
  <c r="W66" s="1"/>
  <c r="V68"/>
  <c r="U68"/>
  <c r="U66" s="1"/>
  <c r="T68"/>
  <c r="S68"/>
  <c r="S66" s="1"/>
  <c r="R68"/>
  <c r="Q68"/>
  <c r="Q66" s="1"/>
  <c r="P68"/>
  <c r="O68"/>
  <c r="N68"/>
  <c r="M68"/>
  <c r="L68"/>
  <c r="K68"/>
  <c r="J68"/>
  <c r="I68"/>
  <c r="H68"/>
  <c r="G68"/>
  <c r="F68"/>
  <c r="ID67"/>
  <c r="IC67"/>
  <c r="IB67"/>
  <c r="IA67"/>
  <c r="HZ67"/>
  <c r="HY67"/>
  <c r="HX67"/>
  <c r="HW67"/>
  <c r="HV67"/>
  <c r="HU67"/>
  <c r="HT67"/>
  <c r="HS67"/>
  <c r="HR67"/>
  <c r="HQ67"/>
  <c r="HP67"/>
  <c r="HO67"/>
  <c r="HN67"/>
  <c r="HM67"/>
  <c r="HL67"/>
  <c r="HK67"/>
  <c r="HJ67"/>
  <c r="HI67"/>
  <c r="HH67"/>
  <c r="HG67"/>
  <c r="HF67"/>
  <c r="HE67"/>
  <c r="HD67"/>
  <c r="HC67"/>
  <c r="HB67"/>
  <c r="HA67"/>
  <c r="GZ67"/>
  <c r="GY67"/>
  <c r="GX67"/>
  <c r="GW67"/>
  <c r="GV67"/>
  <c r="GU67"/>
  <c r="GT67"/>
  <c r="GS67"/>
  <c r="GR67"/>
  <c r="GQ67"/>
  <c r="GP67"/>
  <c r="GO67"/>
  <c r="GN67"/>
  <c r="GM67"/>
  <c r="GL67"/>
  <c r="GK67"/>
  <c r="GJ67"/>
  <c r="GI67"/>
  <c r="GH67"/>
  <c r="GG67"/>
  <c r="GF67"/>
  <c r="GE67"/>
  <c r="GD67"/>
  <c r="GC67"/>
  <c r="GB67"/>
  <c r="GA67"/>
  <c r="FZ67"/>
  <c r="FY67"/>
  <c r="FX67"/>
  <c r="FW67"/>
  <c r="FV67"/>
  <c r="FU67"/>
  <c r="FT67"/>
  <c r="FS67"/>
  <c r="FR67"/>
  <c r="FQ67"/>
  <c r="FP67"/>
  <c r="FO67"/>
  <c r="FN67"/>
  <c r="FM67"/>
  <c r="FL67"/>
  <c r="FK67"/>
  <c r="FJ67"/>
  <c r="FI67"/>
  <c r="FH67"/>
  <c r="FG67"/>
  <c r="FF67"/>
  <c r="FE67"/>
  <c r="FD67"/>
  <c r="FC67"/>
  <c r="FB67"/>
  <c r="FA67"/>
  <c r="EZ67"/>
  <c r="EY67"/>
  <c r="EX67"/>
  <c r="EW67"/>
  <c r="EV67"/>
  <c r="EU67"/>
  <c r="ET67"/>
  <c r="ES67"/>
  <c r="ER67"/>
  <c r="EQ67"/>
  <c r="EP67"/>
  <c r="EO67"/>
  <c r="EN67"/>
  <c r="EM67"/>
  <c r="EL67"/>
  <c r="EK67"/>
  <c r="EJ67"/>
  <c r="EI67"/>
  <c r="EH67"/>
  <c r="EG67"/>
  <c r="EF67"/>
  <c r="EE67"/>
  <c r="ED67"/>
  <c r="EC67"/>
  <c r="EB67"/>
  <c r="EA67"/>
  <c r="DZ67"/>
  <c r="DY67"/>
  <c r="DX67"/>
  <c r="DW67"/>
  <c r="DV67"/>
  <c r="DU67"/>
  <c r="DT67"/>
  <c r="DS67"/>
  <c r="DR67"/>
  <c r="DQ67"/>
  <c r="DP67"/>
  <c r="DO67"/>
  <c r="DN67"/>
  <c r="DM67"/>
  <c r="DL67"/>
  <c r="DK67"/>
  <c r="DJ67"/>
  <c r="DI67"/>
  <c r="DH67"/>
  <c r="DG67"/>
  <c r="DF67"/>
  <c r="DE67"/>
  <c r="DD67"/>
  <c r="DC67"/>
  <c r="DB67"/>
  <c r="DA67"/>
  <c r="CZ67"/>
  <c r="CY67"/>
  <c r="CX67"/>
  <c r="CW67"/>
  <c r="CV67"/>
  <c r="CU67"/>
  <c r="CT67"/>
  <c r="CS67"/>
  <c r="CR67"/>
  <c r="CQ67"/>
  <c r="CP67"/>
  <c r="CO67"/>
  <c r="CN67"/>
  <c r="CM67"/>
  <c r="CL67"/>
  <c r="CK67"/>
  <c r="CJ67"/>
  <c r="CI67"/>
  <c r="CH67"/>
  <c r="CG67"/>
  <c r="CF67"/>
  <c r="CE67"/>
  <c r="CD67"/>
  <c r="CC67"/>
  <c r="CB67"/>
  <c r="CA67"/>
  <c r="BZ67"/>
  <c r="BY67"/>
  <c r="BX67"/>
  <c r="BW67"/>
  <c r="BV67"/>
  <c r="BU67"/>
  <c r="BT67"/>
  <c r="BS67"/>
  <c r="BR67"/>
  <c r="BQ67"/>
  <c r="BP67"/>
  <c r="BO67"/>
  <c r="BN67"/>
  <c r="BM67"/>
  <c r="BL67"/>
  <c r="BK67"/>
  <c r="BJ67"/>
  <c r="BI67"/>
  <c r="BH67"/>
  <c r="BG67"/>
  <c r="BF67"/>
  <c r="BE67"/>
  <c r="BD67"/>
  <c r="BC67"/>
  <c r="BB67"/>
  <c r="BA67"/>
  <c r="AZ67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IB66"/>
  <c r="HZ66"/>
  <c r="HX66"/>
  <c r="HV66"/>
  <c r="HT66"/>
  <c r="HR66"/>
  <c r="HP66"/>
  <c r="HN66"/>
  <c r="HL66"/>
  <c r="HJ66"/>
  <c r="HF66"/>
  <c r="HD66"/>
  <c r="HB66"/>
  <c r="GZ66"/>
  <c r="GX66"/>
  <c r="GV66"/>
  <c r="GT66"/>
  <c r="GR66"/>
  <c r="GP66"/>
  <c r="GN66"/>
  <c r="GL66"/>
  <c r="GJ66"/>
  <c r="GH66"/>
  <c r="GF66"/>
  <c r="GD66"/>
  <c r="GB66"/>
  <c r="FZ66"/>
  <c r="FX66"/>
  <c r="FV66"/>
  <c r="FT66"/>
  <c r="FR66"/>
  <c r="FP66"/>
  <c r="FN66"/>
  <c r="FL66"/>
  <c r="FJ66"/>
  <c r="FH66"/>
  <c r="FF66"/>
  <c r="FB66"/>
  <c r="EZ66"/>
  <c r="EX66"/>
  <c r="EV66"/>
  <c r="ET66"/>
  <c r="ER66"/>
  <c r="EP66"/>
  <c r="EN66"/>
  <c r="EL66"/>
  <c r="EJ66"/>
  <c r="EH66"/>
  <c r="EF66"/>
  <c r="ED66"/>
  <c r="EB66"/>
  <c r="DZ66"/>
  <c r="DX66"/>
  <c r="DV66"/>
  <c r="DT66"/>
  <c r="DR66"/>
  <c r="DP66"/>
  <c r="DN66"/>
  <c r="DL66"/>
  <c r="DJ66"/>
  <c r="DH66"/>
  <c r="DF66"/>
  <c r="DD66"/>
  <c r="DB66"/>
  <c r="CZ66"/>
  <c r="CX66"/>
  <c r="CV66"/>
  <c r="CT66"/>
  <c r="CR66"/>
  <c r="CP66"/>
  <c r="CN66"/>
  <c r="CL66"/>
  <c r="CJ66"/>
  <c r="CH66"/>
  <c r="CF66"/>
  <c r="CD66"/>
  <c r="CB66"/>
  <c r="BZ66"/>
  <c r="BX66"/>
  <c r="BV66"/>
  <c r="BT66"/>
  <c r="BR66"/>
  <c r="BP66"/>
  <c r="BN66"/>
  <c r="BL66"/>
  <c r="BJ66"/>
  <c r="BH66"/>
  <c r="BF66"/>
  <c r="BD66"/>
  <c r="BB66"/>
  <c r="AZ66"/>
  <c r="AX66"/>
  <c r="AV66"/>
  <c r="AT66"/>
  <c r="AR66"/>
  <c r="AP66"/>
  <c r="AN66"/>
  <c r="AL66"/>
  <c r="AJ66"/>
  <c r="AH66"/>
  <c r="AF66"/>
  <c r="AD66"/>
  <c r="AB66"/>
  <c r="Z66"/>
  <c r="X66"/>
  <c r="V66"/>
  <c r="T66"/>
  <c r="R66"/>
  <c r="P66"/>
  <c r="O66"/>
  <c r="N66"/>
  <c r="M66"/>
  <c r="L66"/>
  <c r="K66"/>
  <c r="J66"/>
  <c r="I66"/>
  <c r="H66"/>
  <c r="G66"/>
  <c r="F66"/>
  <c r="E65"/>
  <c r="D65" s="1"/>
  <c r="E64"/>
  <c r="D64" s="1"/>
  <c r="E63"/>
  <c r="D63" s="1"/>
  <c r="E62"/>
  <c r="D62" s="1"/>
  <c r="E61"/>
  <c r="D61" s="1"/>
  <c r="E60"/>
  <c r="D60" s="1"/>
  <c r="E59"/>
  <c r="D59" s="1"/>
  <c r="E58"/>
  <c r="D58" s="1"/>
  <c r="E57"/>
  <c r="D57" s="1"/>
  <c r="E56"/>
  <c r="D56" s="1"/>
  <c r="E55"/>
  <c r="D55" s="1"/>
  <c r="E54"/>
  <c r="D54" s="1"/>
  <c r="E53"/>
  <c r="D53" s="1"/>
  <c r="E52"/>
  <c r="D52" s="1"/>
  <c r="D51"/>
  <c r="D50"/>
  <c r="E49"/>
  <c r="D49" s="1"/>
  <c r="E48"/>
  <c r="D48" s="1"/>
  <c r="E47"/>
  <c r="D47" s="1"/>
  <c r="E46"/>
  <c r="D46" s="1"/>
  <c r="E45"/>
  <c r="D45" s="1"/>
  <c r="E44"/>
  <c r="D44" s="1"/>
  <c r="D43"/>
  <c r="D42"/>
  <c r="E41"/>
  <c r="D41" s="1"/>
  <c r="E40"/>
  <c r="D40" s="1"/>
  <c r="D39"/>
  <c r="D38"/>
  <c r="D37"/>
  <c r="D36"/>
  <c r="E35"/>
  <c r="D35" s="1"/>
  <c r="E34"/>
  <c r="D34" s="1"/>
  <c r="E33"/>
  <c r="E32"/>
  <c r="D32" s="1"/>
  <c r="E31"/>
  <c r="D31" s="1"/>
  <c r="E30"/>
  <c r="D30" s="1"/>
  <c r="E29"/>
  <c r="D29" s="1"/>
  <c r="D28"/>
  <c r="D27"/>
  <c r="E26"/>
  <c r="D26" s="1"/>
  <c r="E25"/>
  <c r="D25" s="1"/>
  <c r="E24"/>
  <c r="D24" s="1"/>
  <c r="E23"/>
  <c r="D23" s="1"/>
  <c r="E22"/>
  <c r="D22" s="1"/>
  <c r="E21"/>
  <c r="D21" s="1"/>
  <c r="E20"/>
  <c r="D20" s="1"/>
  <c r="E19"/>
  <c r="D19" s="1"/>
  <c r="E18"/>
  <c r="D18" s="1"/>
  <c r="ID17"/>
  <c r="IC17"/>
  <c r="IB17"/>
  <c r="IA17"/>
  <c r="HZ17"/>
  <c r="HY17"/>
  <c r="HX17"/>
  <c r="HW17"/>
  <c r="HV17"/>
  <c r="HU17"/>
  <c r="HT17"/>
  <c r="HS17"/>
  <c r="HR17"/>
  <c r="HQ17"/>
  <c r="HP17"/>
  <c r="HO17"/>
  <c r="HN17"/>
  <c r="HM17"/>
  <c r="HL17"/>
  <c r="HK17"/>
  <c r="HJ17"/>
  <c r="HI17"/>
  <c r="HH17"/>
  <c r="HG17"/>
  <c r="HF17"/>
  <c r="HE17"/>
  <c r="HD17"/>
  <c r="HC17"/>
  <c r="HB17"/>
  <c r="HA17"/>
  <c r="GZ17"/>
  <c r="GY17"/>
  <c r="GX17"/>
  <c r="GW17"/>
  <c r="GV17"/>
  <c r="GU17"/>
  <c r="GT17"/>
  <c r="GS17"/>
  <c r="GR17"/>
  <c r="GQ17"/>
  <c r="GP17"/>
  <c r="GO17"/>
  <c r="GN17"/>
  <c r="GM17"/>
  <c r="GL17"/>
  <c r="GK17"/>
  <c r="GJ17"/>
  <c r="GI17"/>
  <c r="GH17"/>
  <c r="GG17"/>
  <c r="GF17"/>
  <c r="GE17"/>
  <c r="GD17"/>
  <c r="GC17"/>
  <c r="GB17"/>
  <c r="GA17"/>
  <c r="FZ17"/>
  <c r="FY17"/>
  <c r="FX17"/>
  <c r="FW17"/>
  <c r="FV17"/>
  <c r="FU17"/>
  <c r="FT17"/>
  <c r="FS17"/>
  <c r="FR17"/>
  <c r="FQ17"/>
  <c r="FP17"/>
  <c r="FO17"/>
  <c r="FN17"/>
  <c r="FM17"/>
  <c r="FL17"/>
  <c r="FK17"/>
  <c r="FJ17"/>
  <c r="FI17"/>
  <c r="FH17"/>
  <c r="FG17"/>
  <c r="FF17"/>
  <c r="FE17"/>
  <c r="FD17"/>
  <c r="FC17"/>
  <c r="FB17"/>
  <c r="FA17"/>
  <c r="EZ17"/>
  <c r="EY17"/>
  <c r="EX17"/>
  <c r="EW17"/>
  <c r="EV17"/>
  <c r="EU17"/>
  <c r="ET17"/>
  <c r="ES17"/>
  <c r="ER17"/>
  <c r="EQ17"/>
  <c r="EP17"/>
  <c r="EO17"/>
  <c r="EN17"/>
  <c r="EM17"/>
  <c r="EL17"/>
  <c r="EK17"/>
  <c r="EJ17"/>
  <c r="EI17"/>
  <c r="EH17"/>
  <c r="EG17"/>
  <c r="EF17"/>
  <c r="EE17"/>
  <c r="ED17"/>
  <c r="EC17"/>
  <c r="EB17"/>
  <c r="EA17"/>
  <c r="DZ17"/>
  <c r="DY17"/>
  <c r="DX17"/>
  <c r="DW17"/>
  <c r="DV17"/>
  <c r="DU17"/>
  <c r="DT17"/>
  <c r="DS17"/>
  <c r="DR17"/>
  <c r="DQ17"/>
  <c r="DP17"/>
  <c r="DO17"/>
  <c r="DN17"/>
  <c r="DM17"/>
  <c r="DL17"/>
  <c r="DK17"/>
  <c r="DJ17"/>
  <c r="DH17"/>
  <c r="DG17"/>
  <c r="DF17"/>
  <c r="DE17"/>
  <c r="DD17"/>
  <c r="DC17"/>
  <c r="DB17"/>
  <c r="DA17"/>
  <c r="CZ17"/>
  <c r="CY17"/>
  <c r="CX17"/>
  <c r="CW17"/>
  <c r="CV17"/>
  <c r="CU17"/>
  <c r="CT17"/>
  <c r="CS17"/>
  <c r="CR17"/>
  <c r="CQ17"/>
  <c r="CP17"/>
  <c r="CO17"/>
  <c r="CN17"/>
  <c r="CM17"/>
  <c r="CL17"/>
  <c r="CK17"/>
  <c r="CJ17"/>
  <c r="CI17"/>
  <c r="CH17"/>
  <c r="CG17"/>
  <c r="CF17"/>
  <c r="CE17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E16"/>
  <c r="D16" s="1"/>
  <c r="E15"/>
  <c r="D15" s="1"/>
  <c r="E14"/>
  <c r="D14" s="1"/>
  <c r="E13"/>
  <c r="D13" s="1"/>
  <c r="E12"/>
  <c r="D12" s="1"/>
  <c r="E11"/>
  <c r="D11" s="1"/>
  <c r="ID10"/>
  <c r="IC10"/>
  <c r="IB10"/>
  <c r="IA10"/>
  <c r="HZ10"/>
  <c r="HY10"/>
  <c r="HX10"/>
  <c r="HW10"/>
  <c r="HV10"/>
  <c r="HU10"/>
  <c r="HT10"/>
  <c r="HS10"/>
  <c r="HR10"/>
  <c r="HQ10"/>
  <c r="HP10"/>
  <c r="HO10"/>
  <c r="HN10"/>
  <c r="HM10"/>
  <c r="HL10"/>
  <c r="HK10"/>
  <c r="HJ10"/>
  <c r="HI10"/>
  <c r="HH10"/>
  <c r="HG10"/>
  <c r="HF10"/>
  <c r="HE10"/>
  <c r="HD10"/>
  <c r="HC10"/>
  <c r="HB10"/>
  <c r="HA10"/>
  <c r="GZ10"/>
  <c r="GY10"/>
  <c r="GX10"/>
  <c r="GW10"/>
  <c r="GV10"/>
  <c r="GU10"/>
  <c r="GT10"/>
  <c r="GS10"/>
  <c r="GR10"/>
  <c r="GQ10"/>
  <c r="GP10"/>
  <c r="GO10"/>
  <c r="GN10"/>
  <c r="GM10"/>
  <c r="GL10"/>
  <c r="GK10"/>
  <c r="GJ10"/>
  <c r="GI10"/>
  <c r="GH10"/>
  <c r="GG10"/>
  <c r="GF10"/>
  <c r="GE10"/>
  <c r="GD10"/>
  <c r="GC10"/>
  <c r="GB10"/>
  <c r="GA10"/>
  <c r="FZ10"/>
  <c r="FY10"/>
  <c r="FX10"/>
  <c r="FW10"/>
  <c r="FV10"/>
  <c r="FU10"/>
  <c r="FT10"/>
  <c r="FS10"/>
  <c r="FR10"/>
  <c r="FQ10"/>
  <c r="FP10"/>
  <c r="FO10"/>
  <c r="FN10"/>
  <c r="FM10"/>
  <c r="FL10"/>
  <c r="FK10"/>
  <c r="FJ10"/>
  <c r="FI10"/>
  <c r="FH10"/>
  <c r="FG10"/>
  <c r="FF10"/>
  <c r="FE10"/>
  <c r="FD10"/>
  <c r="FC10"/>
  <c r="FB10"/>
  <c r="FA10"/>
  <c r="EZ10"/>
  <c r="EY10"/>
  <c r="EX10"/>
  <c r="EW10"/>
  <c r="EV10"/>
  <c r="EU10"/>
  <c r="ET10"/>
  <c r="ES10"/>
  <c r="ER10"/>
  <c r="EQ10"/>
  <c r="EP10"/>
  <c r="EO10"/>
  <c r="EN10"/>
  <c r="EM10"/>
  <c r="EL10"/>
  <c r="EK10"/>
  <c r="EJ10"/>
  <c r="EI10"/>
  <c r="EH10"/>
  <c r="EG10"/>
  <c r="EF10"/>
  <c r="EE10"/>
  <c r="ED10"/>
  <c r="EC10"/>
  <c r="EB10"/>
  <c r="EA10"/>
  <c r="DZ10"/>
  <c r="DY10"/>
  <c r="DX10"/>
  <c r="DW10"/>
  <c r="DV10"/>
  <c r="DU10"/>
  <c r="DT10"/>
  <c r="DS10"/>
  <c r="DR10"/>
  <c r="DQ10"/>
  <c r="DP10"/>
  <c r="DO10"/>
  <c r="DN10"/>
  <c r="DM10"/>
  <c r="DL10"/>
  <c r="DK10"/>
  <c r="DJ10"/>
  <c r="DI10"/>
  <c r="DH10"/>
  <c r="DG10"/>
  <c r="DF10"/>
  <c r="DE10"/>
  <c r="DD10"/>
  <c r="DC10"/>
  <c r="DB10"/>
  <c r="DA10"/>
  <c r="CZ10"/>
  <c r="CY10"/>
  <c r="CX10"/>
  <c r="CW10"/>
  <c r="CV10"/>
  <c r="CU10"/>
  <c r="CT10"/>
  <c r="CS10"/>
  <c r="CR10"/>
  <c r="CQ10"/>
  <c r="CP10"/>
  <c r="CO10"/>
  <c r="CN10"/>
  <c r="CM10"/>
  <c r="CL10"/>
  <c r="CK10"/>
  <c r="CJ10"/>
  <c r="CI10"/>
  <c r="CH10"/>
  <c r="CG10"/>
  <c r="CF10"/>
  <c r="CE10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F7" s="1"/>
  <c r="E10"/>
  <c r="D10" s="1"/>
  <c r="ID9"/>
  <c r="IC9"/>
  <c r="IB9"/>
  <c r="IA9"/>
  <c r="HZ9"/>
  <c r="HY9"/>
  <c r="HX9"/>
  <c r="HW9"/>
  <c r="HV9"/>
  <c r="HU9"/>
  <c r="HT9"/>
  <c r="HS9"/>
  <c r="HR9"/>
  <c r="HQ9"/>
  <c r="HP9"/>
  <c r="HO9"/>
  <c r="HN9"/>
  <c r="HM9"/>
  <c r="HL9"/>
  <c r="HK9"/>
  <c r="HJ9"/>
  <c r="HI9"/>
  <c r="HH9"/>
  <c r="HG9"/>
  <c r="HF9"/>
  <c r="HE9"/>
  <c r="HD9"/>
  <c r="HC9"/>
  <c r="HB9"/>
  <c r="HA9"/>
  <c r="GZ9"/>
  <c r="GY9"/>
  <c r="GX9"/>
  <c r="GW9"/>
  <c r="GV9"/>
  <c r="GU9"/>
  <c r="GT9"/>
  <c r="GS9"/>
  <c r="GR9"/>
  <c r="GQ9"/>
  <c r="GP9"/>
  <c r="GO9"/>
  <c r="GN9"/>
  <c r="GM9"/>
  <c r="GL9"/>
  <c r="GK9"/>
  <c r="GJ9"/>
  <c r="GI9"/>
  <c r="GH9"/>
  <c r="GG9"/>
  <c r="GF9"/>
  <c r="GE9"/>
  <c r="GD9"/>
  <c r="GC9"/>
  <c r="GB9"/>
  <c r="GA9"/>
  <c r="FZ9"/>
  <c r="FY9"/>
  <c r="FX9"/>
  <c r="FW9"/>
  <c r="FV9"/>
  <c r="FU9"/>
  <c r="FT9"/>
  <c r="FS9"/>
  <c r="FR9"/>
  <c r="FQ9"/>
  <c r="FP9"/>
  <c r="FO9"/>
  <c r="FN9"/>
  <c r="FM9"/>
  <c r="FL9"/>
  <c r="FK9"/>
  <c r="FJ9"/>
  <c r="FI9"/>
  <c r="FH9"/>
  <c r="FG9"/>
  <c r="FF9"/>
  <c r="FE9"/>
  <c r="FD9"/>
  <c r="FC9"/>
  <c r="FB9"/>
  <c r="FA9"/>
  <c r="EZ9"/>
  <c r="EY9"/>
  <c r="EX9"/>
  <c r="EW9"/>
  <c r="EV9"/>
  <c r="EU9"/>
  <c r="ET9"/>
  <c r="ES9"/>
  <c r="ER9"/>
  <c r="EQ9"/>
  <c r="EP9"/>
  <c r="EO9"/>
  <c r="EN9"/>
  <c r="EM9"/>
  <c r="EL9"/>
  <c r="EK9"/>
  <c r="EJ9"/>
  <c r="EI9"/>
  <c r="EH9"/>
  <c r="EG9"/>
  <c r="EF9"/>
  <c r="EE9"/>
  <c r="ED9"/>
  <c r="EC9"/>
  <c r="EB9"/>
  <c r="EA9"/>
  <c r="DZ9"/>
  <c r="DY9"/>
  <c r="DX9"/>
  <c r="DW9"/>
  <c r="DV9"/>
  <c r="DU9"/>
  <c r="DT9"/>
  <c r="DS9"/>
  <c r="DR9"/>
  <c r="DQ9"/>
  <c r="DP9"/>
  <c r="DO9"/>
  <c r="DN9"/>
  <c r="DM9"/>
  <c r="DL9"/>
  <c r="DK9"/>
  <c r="DJ9"/>
  <c r="DI9"/>
  <c r="DH9"/>
  <c r="DG9"/>
  <c r="DF9"/>
  <c r="DE9"/>
  <c r="DD9"/>
  <c r="DC9"/>
  <c r="DB9"/>
  <c r="DA9"/>
  <c r="CZ9"/>
  <c r="CY9"/>
  <c r="CX9"/>
  <c r="CW9"/>
  <c r="CV9"/>
  <c r="CU9"/>
  <c r="CT9"/>
  <c r="CS9"/>
  <c r="CR9"/>
  <c r="CQ9"/>
  <c r="CP9"/>
  <c r="CO9"/>
  <c r="CN9"/>
  <c r="CM9"/>
  <c r="CL9"/>
  <c r="CK9"/>
  <c r="CJ9"/>
  <c r="CI9"/>
  <c r="CH9"/>
  <c r="CG9"/>
  <c r="CF9"/>
  <c r="CE9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 s="1"/>
  <c r="E8"/>
  <c r="D8"/>
  <c r="ID7"/>
  <c r="IC7"/>
  <c r="IB7"/>
  <c r="IA7"/>
  <c r="HZ7"/>
  <c r="HY7"/>
  <c r="HX7"/>
  <c r="HW7"/>
  <c r="HV7"/>
  <c r="HU7"/>
  <c r="HT7"/>
  <c r="HS7"/>
  <c r="HR7"/>
  <c r="HQ7"/>
  <c r="HP7"/>
  <c r="HO7"/>
  <c r="HN7"/>
  <c r="HM7"/>
  <c r="HL7"/>
  <c r="HK7"/>
  <c r="HJ7"/>
  <c r="HI7"/>
  <c r="HH7"/>
  <c r="HG7"/>
  <c r="HF7"/>
  <c r="HE7"/>
  <c r="HD7"/>
  <c r="HC7"/>
  <c r="HB7"/>
  <c r="HA7"/>
  <c r="GZ7"/>
  <c r="GY7"/>
  <c r="GX7"/>
  <c r="GW7"/>
  <c r="GV7"/>
  <c r="GU7"/>
  <c r="GT7"/>
  <c r="GS7"/>
  <c r="GR7"/>
  <c r="GQ7"/>
  <c r="GP7"/>
  <c r="GO7"/>
  <c r="GN7"/>
  <c r="GM7"/>
  <c r="GL7"/>
  <c r="GK7"/>
  <c r="GJ7"/>
  <c r="GI7"/>
  <c r="GH7"/>
  <c r="GG7"/>
  <c r="GF7"/>
  <c r="GE7"/>
  <c r="GD7"/>
  <c r="GC7"/>
  <c r="GB7"/>
  <c r="GA7"/>
  <c r="FZ7"/>
  <c r="FY7"/>
  <c r="FX7"/>
  <c r="FW7"/>
  <c r="FV7"/>
  <c r="FU7"/>
  <c r="FT7"/>
  <c r="FS7"/>
  <c r="FR7"/>
  <c r="FQ7"/>
  <c r="FP7"/>
  <c r="FO7"/>
  <c r="FN7"/>
  <c r="FM7"/>
  <c r="FL7"/>
  <c r="FK7"/>
  <c r="FJ7"/>
  <c r="FI7"/>
  <c r="FH7"/>
  <c r="FG7"/>
  <c r="FF7"/>
  <c r="FE7"/>
  <c r="FD7"/>
  <c r="FC7"/>
  <c r="FB7"/>
  <c r="FA7"/>
  <c r="EZ7"/>
  <c r="EY7"/>
  <c r="EX7"/>
  <c r="EW7"/>
  <c r="EV7"/>
  <c r="EU7"/>
  <c r="ET7"/>
  <c r="ES7"/>
  <c r="ER7"/>
  <c r="EQ7"/>
  <c r="EP7"/>
  <c r="EO7"/>
  <c r="EN7"/>
  <c r="EM7"/>
  <c r="EL7"/>
  <c r="EK7"/>
  <c r="EJ7"/>
  <c r="EI7"/>
  <c r="EH7"/>
  <c r="EG7"/>
  <c r="EF7"/>
  <c r="EE7"/>
  <c r="ED7"/>
  <c r="EC7"/>
  <c r="EB7"/>
  <c r="EA7"/>
  <c r="DZ7"/>
  <c r="DY7"/>
  <c r="DX7"/>
  <c r="DW7"/>
  <c r="DV7"/>
  <c r="DU7"/>
  <c r="DT7"/>
  <c r="DS7"/>
  <c r="DR7"/>
  <c r="DQ7"/>
  <c r="DP7"/>
  <c r="DO7"/>
  <c r="DN7"/>
  <c r="DM7"/>
  <c r="DL7"/>
  <c r="DK7"/>
  <c r="DJ7"/>
  <c r="DI7"/>
  <c r="DH7"/>
  <c r="DG7"/>
  <c r="DF7"/>
  <c r="DE7"/>
  <c r="DD7"/>
  <c r="DC7"/>
  <c r="DB7"/>
  <c r="DA7"/>
  <c r="CZ7"/>
  <c r="CY7"/>
  <c r="CX7"/>
  <c r="CW7"/>
  <c r="CV7"/>
  <c r="CU7"/>
  <c r="CT7"/>
  <c r="CS7"/>
  <c r="CR7"/>
  <c r="CQ7"/>
  <c r="CP7"/>
  <c r="CO7"/>
  <c r="CN7"/>
  <c r="CM7"/>
  <c r="CL7"/>
  <c r="CK7"/>
  <c r="CJ7"/>
  <c r="CI7"/>
  <c r="CH7"/>
  <c r="CG7"/>
  <c r="CF7"/>
  <c r="CE7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E67" l="1"/>
  <c r="D67" s="1"/>
  <c r="G95"/>
  <c r="D17"/>
  <c r="D88"/>
  <c r="E81"/>
  <c r="E68"/>
  <c r="D33"/>
  <c r="E7"/>
  <c r="D7" s="1"/>
  <c r="G92"/>
  <c r="I92"/>
  <c r="K92"/>
  <c r="M92"/>
  <c r="O92"/>
  <c r="Q92"/>
  <c r="S92"/>
  <c r="U92"/>
  <c r="W92"/>
  <c r="Y92"/>
  <c r="AA92"/>
  <c r="AC92"/>
  <c r="AE92"/>
  <c r="AG92"/>
  <c r="AI92"/>
  <c r="AK92"/>
  <c r="AM92"/>
  <c r="AO92"/>
  <c r="AQ92"/>
  <c r="AS92"/>
  <c r="AU92"/>
  <c r="AW92"/>
  <c r="AY92"/>
  <c r="BA92"/>
  <c r="BC92"/>
  <c r="BC96" s="1"/>
  <c r="BE92"/>
  <c r="BG92"/>
  <c r="BI92"/>
  <c r="BK92"/>
  <c r="BM92"/>
  <c r="BO92"/>
  <c r="BQ92"/>
  <c r="BS92"/>
  <c r="BU92"/>
  <c r="BW92"/>
  <c r="BY92"/>
  <c r="BY96" s="1"/>
  <c r="CA92"/>
  <c r="CC92"/>
  <c r="CE92"/>
  <c r="CG92"/>
  <c r="CI92"/>
  <c r="CK92"/>
  <c r="CM92"/>
  <c r="CO92"/>
  <c r="CQ92"/>
  <c r="CS92"/>
  <c r="CU92"/>
  <c r="CW92"/>
  <c r="CY92"/>
  <c r="DA92"/>
  <c r="DC92"/>
  <c r="DE92"/>
  <c r="DG92"/>
  <c r="DI92"/>
  <c r="DK92"/>
  <c r="DM92"/>
  <c r="DO92"/>
  <c r="DQ92"/>
  <c r="DS92"/>
  <c r="DU92"/>
  <c r="DW92"/>
  <c r="DY92"/>
  <c r="EA92"/>
  <c r="EC92"/>
  <c r="EE92"/>
  <c r="EG92"/>
  <c r="EI92"/>
  <c r="EK92"/>
  <c r="EM92"/>
  <c r="EO92"/>
  <c r="EQ92"/>
  <c r="ES92"/>
  <c r="EU92"/>
  <c r="EW92"/>
  <c r="EY92"/>
  <c r="FA92"/>
  <c r="H92"/>
  <c r="H96" s="1"/>
  <c r="J92"/>
  <c r="L92"/>
  <c r="L96" s="1"/>
  <c r="N92"/>
  <c r="P92"/>
  <c r="P96" s="1"/>
  <c r="R92"/>
  <c r="T92"/>
  <c r="T96" s="1"/>
  <c r="V92"/>
  <c r="X92"/>
  <c r="X96" s="1"/>
  <c r="Z92"/>
  <c r="AB92"/>
  <c r="AB96" s="1"/>
  <c r="AD92"/>
  <c r="AF92"/>
  <c r="AF96" s="1"/>
  <c r="AH92"/>
  <c r="AJ92"/>
  <c r="AJ96" s="1"/>
  <c r="AL92"/>
  <c r="AN92"/>
  <c r="AN96" s="1"/>
  <c r="AP92"/>
  <c r="AR92"/>
  <c r="AR96" s="1"/>
  <c r="AT92"/>
  <c r="AV92"/>
  <c r="AV96" s="1"/>
  <c r="AX92"/>
  <c r="AZ92"/>
  <c r="AZ96" s="1"/>
  <c r="BB92"/>
  <c r="BD92"/>
  <c r="BD96" s="1"/>
  <c r="BF92"/>
  <c r="BH92"/>
  <c r="BH96" s="1"/>
  <c r="BJ92"/>
  <c r="BL92"/>
  <c r="BL96" s="1"/>
  <c r="BN92"/>
  <c r="BP92"/>
  <c r="BP96" s="1"/>
  <c r="BR92"/>
  <c r="BT92"/>
  <c r="BT96" s="1"/>
  <c r="BV92"/>
  <c r="BX92"/>
  <c r="BX96" s="1"/>
  <c r="BZ92"/>
  <c r="CB92"/>
  <c r="CB96" s="1"/>
  <c r="CD92"/>
  <c r="CF92"/>
  <c r="CF96" s="1"/>
  <c r="CH92"/>
  <c r="CH96" s="1"/>
  <c r="CJ92"/>
  <c r="CJ96" s="1"/>
  <c r="CL92"/>
  <c r="CN92"/>
  <c r="CN96" s="1"/>
  <c r="CP92"/>
  <c r="CR92"/>
  <c r="CR96" s="1"/>
  <c r="CT92"/>
  <c r="CV92"/>
  <c r="CV96" s="1"/>
  <c r="CX92"/>
  <c r="CZ92"/>
  <c r="CZ96" s="1"/>
  <c r="DB92"/>
  <c r="DD92"/>
  <c r="DD96" s="1"/>
  <c r="DF92"/>
  <c r="DH92"/>
  <c r="DH96" s="1"/>
  <c r="DJ92"/>
  <c r="DL92"/>
  <c r="DL96" s="1"/>
  <c r="DN92"/>
  <c r="DP92"/>
  <c r="DP96" s="1"/>
  <c r="DR92"/>
  <c r="DT92"/>
  <c r="DT96" s="1"/>
  <c r="DV92"/>
  <c r="DX92"/>
  <c r="DX96" s="1"/>
  <c r="DZ92"/>
  <c r="EB92"/>
  <c r="ED92"/>
  <c r="EF92"/>
  <c r="EH92"/>
  <c r="EJ92"/>
  <c r="EL92"/>
  <c r="EN92"/>
  <c r="EP92"/>
  <c r="EP96" s="1"/>
  <c r="ER92"/>
  <c r="ET92"/>
  <c r="EV92"/>
  <c r="EV96" s="1"/>
  <c r="EX92"/>
  <c r="EZ92"/>
  <c r="FB92"/>
  <c r="FD92"/>
  <c r="FF92"/>
  <c r="FH92"/>
  <c r="FJ92"/>
  <c r="FL92"/>
  <c r="FN92"/>
  <c r="FP92"/>
  <c r="FR92"/>
  <c r="FR96" s="1"/>
  <c r="FT92"/>
  <c r="FV92"/>
  <c r="FV96" s="1"/>
  <c r="FX92"/>
  <c r="FZ92"/>
  <c r="FZ96" s="1"/>
  <c r="GB92"/>
  <c r="GD92"/>
  <c r="GD96" s="1"/>
  <c r="GF92"/>
  <c r="GH92"/>
  <c r="GH96" s="1"/>
  <c r="GJ92"/>
  <c r="GL92"/>
  <c r="GL96" s="1"/>
  <c r="GN92"/>
  <c r="GP92"/>
  <c r="GP96" s="1"/>
  <c r="GR92"/>
  <c r="GT92"/>
  <c r="GT96" s="1"/>
  <c r="GV92"/>
  <c r="GX92"/>
  <c r="GX96" s="1"/>
  <c r="GZ92"/>
  <c r="HB92"/>
  <c r="HB96" s="1"/>
  <c r="HD92"/>
  <c r="HF92"/>
  <c r="HF96" s="1"/>
  <c r="HH92"/>
  <c r="HJ92"/>
  <c r="HJ96" s="1"/>
  <c r="HL92"/>
  <c r="HN92"/>
  <c r="HN96" s="1"/>
  <c r="HP92"/>
  <c r="HR92"/>
  <c r="HR96" s="1"/>
  <c r="HT92"/>
  <c r="HV92"/>
  <c r="HV96" s="1"/>
  <c r="HX92"/>
  <c r="HZ92"/>
  <c r="HZ96" s="1"/>
  <c r="IB92"/>
  <c r="ID92"/>
  <c r="ID96" s="1"/>
  <c r="FS92"/>
  <c r="G96"/>
  <c r="I96"/>
  <c r="K96"/>
  <c r="M96"/>
  <c r="O96"/>
  <c r="Q96"/>
  <c r="S96"/>
  <c r="U96"/>
  <c r="W96"/>
  <c r="Y96"/>
  <c r="AA96"/>
  <c r="AC96"/>
  <c r="AE96"/>
  <c r="AG96"/>
  <c r="AI96"/>
  <c r="AK96"/>
  <c r="AM96"/>
  <c r="AO96"/>
  <c r="AQ96"/>
  <c r="AS96"/>
  <c r="AU96"/>
  <c r="AW96"/>
  <c r="AY96"/>
  <c r="BA96"/>
  <c r="BE96"/>
  <c r="BG96"/>
  <c r="BI96"/>
  <c r="BK96"/>
  <c r="BM96"/>
  <c r="BO96"/>
  <c r="BQ96"/>
  <c r="BS96"/>
  <c r="BU96"/>
  <c r="BW96"/>
  <c r="CA96"/>
  <c r="CC96"/>
  <c r="CE96"/>
  <c r="CG96"/>
  <c r="CI96"/>
  <c r="CK96"/>
  <c r="CM96"/>
  <c r="CO96"/>
  <c r="CQ96"/>
  <c r="CS96"/>
  <c r="CU96"/>
  <c r="CW96"/>
  <c r="CY96"/>
  <c r="DA96"/>
  <c r="DC96"/>
  <c r="DE96"/>
  <c r="DG96"/>
  <c r="DI96"/>
  <c r="DK96"/>
  <c r="DM96"/>
  <c r="DO96"/>
  <c r="DQ96"/>
  <c r="DS96"/>
  <c r="DU96"/>
  <c r="DW96"/>
  <c r="DY96"/>
  <c r="EA96"/>
  <c r="FC92"/>
  <c r="FC96" s="1"/>
  <c r="FE92"/>
  <c r="FG92"/>
  <c r="FG96" s="1"/>
  <c r="FI92"/>
  <c r="FK92"/>
  <c r="FK96" s="1"/>
  <c r="FM92"/>
  <c r="FO92"/>
  <c r="FO96" s="1"/>
  <c r="FQ92"/>
  <c r="FQ96" s="1"/>
  <c r="FU92"/>
  <c r="FU96" s="1"/>
  <c r="FW92"/>
  <c r="FW96" s="1"/>
  <c r="FY92"/>
  <c r="GA92"/>
  <c r="GA96" s="1"/>
  <c r="GC92"/>
  <c r="GC96" s="1"/>
  <c r="GE92"/>
  <c r="GE96" s="1"/>
  <c r="GG92"/>
  <c r="GG96" s="1"/>
  <c r="GI92"/>
  <c r="GK92"/>
  <c r="GK96" s="1"/>
  <c r="GM92"/>
  <c r="GO92"/>
  <c r="GQ92"/>
  <c r="GQ96" s="1"/>
  <c r="GS92"/>
  <c r="GS96" s="1"/>
  <c r="GU92"/>
  <c r="GU96" s="1"/>
  <c r="GW92"/>
  <c r="GW96" s="1"/>
  <c r="GY92"/>
  <c r="GY96" s="1"/>
  <c r="HA92"/>
  <c r="HA96" s="1"/>
  <c r="HC92"/>
  <c r="HC96" s="1"/>
  <c r="HE92"/>
  <c r="HE96" s="1"/>
  <c r="HG92"/>
  <c r="HG96" s="1"/>
  <c r="HI92"/>
  <c r="HI96" s="1"/>
  <c r="HK92"/>
  <c r="HK96" s="1"/>
  <c r="HM92"/>
  <c r="HM96" s="1"/>
  <c r="HO92"/>
  <c r="HQ92"/>
  <c r="HQ96" s="1"/>
  <c r="HS92"/>
  <c r="HS96" s="1"/>
  <c r="HU92"/>
  <c r="HU96" s="1"/>
  <c r="HW92"/>
  <c r="HY92"/>
  <c r="HY96" s="1"/>
  <c r="IA92"/>
  <c r="IC92"/>
  <c r="IC96" s="1"/>
  <c r="J96"/>
  <c r="N96"/>
  <c r="R96"/>
  <c r="V96"/>
  <c r="Z96"/>
  <c r="AD96"/>
  <c r="AH96"/>
  <c r="AL96"/>
  <c r="AP96"/>
  <c r="AT96"/>
  <c r="AX96"/>
  <c r="BB96"/>
  <c r="BF96"/>
  <c r="BJ96"/>
  <c r="BN96"/>
  <c r="BR96"/>
  <c r="BV96"/>
  <c r="BZ96"/>
  <c r="CD96"/>
  <c r="CL96"/>
  <c r="CP96"/>
  <c r="CT96"/>
  <c r="CX96"/>
  <c r="DB96"/>
  <c r="DF96"/>
  <c r="DJ96"/>
  <c r="DN96"/>
  <c r="DR96"/>
  <c r="DV96"/>
  <c r="EC96"/>
  <c r="EE96"/>
  <c r="EG96"/>
  <c r="EI96"/>
  <c r="EK96"/>
  <c r="EM96"/>
  <c r="EO96"/>
  <c r="EQ96"/>
  <c r="ES96"/>
  <c r="EU96"/>
  <c r="EW96"/>
  <c r="EY96"/>
  <c r="FA96"/>
  <c r="FE96"/>
  <c r="FI96"/>
  <c r="FM96"/>
  <c r="FS96"/>
  <c r="FY96"/>
  <c r="GI96"/>
  <c r="GM96"/>
  <c r="GO96"/>
  <c r="HO96"/>
  <c r="HW96"/>
  <c r="IA96"/>
  <c r="DZ96"/>
  <c r="EB96"/>
  <c r="ED96"/>
  <c r="EF96"/>
  <c r="EH96"/>
  <c r="EJ96"/>
  <c r="EL96"/>
  <c r="EN96"/>
  <c r="ER96"/>
  <c r="ET96"/>
  <c r="EX96"/>
  <c r="EZ96"/>
  <c r="FB96"/>
  <c r="FD96"/>
  <c r="FF96"/>
  <c r="FH96"/>
  <c r="FJ96"/>
  <c r="FL96"/>
  <c r="FN96"/>
  <c r="FP96"/>
  <c r="FT96"/>
  <c r="FX96"/>
  <c r="GB96"/>
  <c r="GF96"/>
  <c r="GJ96"/>
  <c r="GN96"/>
  <c r="GR96"/>
  <c r="GV96"/>
  <c r="GZ96"/>
  <c r="HD96"/>
  <c r="HH96"/>
  <c r="HL96"/>
  <c r="HP96"/>
  <c r="HT96"/>
  <c r="HX96"/>
  <c r="IB96"/>
  <c r="D68" l="1"/>
  <c r="E66"/>
  <c r="D66" s="1"/>
  <c r="D92" s="1"/>
  <c r="E92" l="1"/>
</calcChain>
</file>

<file path=xl/sharedStrings.xml><?xml version="1.0" encoding="utf-8"?>
<sst xmlns="http://schemas.openxmlformats.org/spreadsheetml/2006/main" count="427" uniqueCount="349">
  <si>
    <t>Приложение №1</t>
  </si>
  <si>
    <t>Код</t>
  </si>
  <si>
    <t>Наименование работ</t>
  </si>
  <si>
    <t>ед.изм.</t>
  </si>
  <si>
    <t>Текущий ремонт, выполняемый за счет средств</t>
  </si>
  <si>
    <t>12-я линия д.19 литера А</t>
  </si>
  <si>
    <t>13-я  линия  д.  2/19 литера А</t>
  </si>
  <si>
    <t>19- линия  д. 6 литера А</t>
  </si>
  <si>
    <t>20-я линия  д.  9 литера А</t>
  </si>
  <si>
    <t>20-я линия  д.  13 литера А</t>
  </si>
  <si>
    <t>20-я линия  д.  13 литера Б</t>
  </si>
  <si>
    <t>23-я линия д.28 литера А</t>
  </si>
  <si>
    <t>ул. Беринга  д.  3 литера З</t>
  </si>
  <si>
    <t>ул. Беринга , д.  8 литера А</t>
  </si>
  <si>
    <t>ул. Беринга  д.  16 литера А</t>
  </si>
  <si>
    <t>ул. Беринга   д.  18 литера А</t>
  </si>
  <si>
    <t>ул. Беринга   д.  20 литера А</t>
  </si>
  <si>
    <t>ул. Беринга  д. 22  к. 1 литера А</t>
  </si>
  <si>
    <t>ул. Беринга  д.  24 к. 1 литера А</t>
  </si>
  <si>
    <t>ул. Беринга  д.  24 к. 2 литера Б</t>
  </si>
  <si>
    <t>ул. Беринга  д.  24 к. 3 литера В</t>
  </si>
  <si>
    <t>ул. Беринга  д.  26 к. 1 литера А</t>
  </si>
  <si>
    <t>ул. Беринга   д.  26 к. 3 литера Е</t>
  </si>
  <si>
    <t>ул. Беринга  д. 28 к. 1 литера А</t>
  </si>
  <si>
    <t>ул. Беринга  д.  28 к. 2 литера Б</t>
  </si>
  <si>
    <t>ул. Беринга  д.  32 к. 1 литера А</t>
  </si>
  <si>
    <t>ул. Беринга  д.  34  литера А</t>
  </si>
  <si>
    <t>Большой пр. В.О. д.  52/15 литера А</t>
  </si>
  <si>
    <t>Большой пр.В.О.  д.  82 литера А</t>
  </si>
  <si>
    <t>Большой пр. В.О.  д.  82 литера Б</t>
  </si>
  <si>
    <t>Большой пр.В.О.  д.  89 литера А</t>
  </si>
  <si>
    <t>Большой пр.В.О.  д.  90 литера А</t>
  </si>
  <si>
    <t>Большой пр.В.О.  д.  91  литера А</t>
  </si>
  <si>
    <t>Большой пр.В.О.  д.  92 литера А</t>
  </si>
  <si>
    <t>Большой пр.В.О.  д.  94 литера Б</t>
  </si>
  <si>
    <t>Большой пр.В.О.  д.  96 литера В</t>
  </si>
  <si>
    <t>Большой пр. В.О.  д.  99 литера А</t>
  </si>
  <si>
    <t>Большой пр. В.О.  д.  99 литера Б</t>
  </si>
  <si>
    <t>Большой пр.В.О.  д. 101 литера А</t>
  </si>
  <si>
    <t>Весельная ул.,  д.   2/  93 литера А</t>
  </si>
  <si>
    <t>Весельная ул.,  д.   2/  93 литера Б</t>
  </si>
  <si>
    <t>Весельная ул.,  д.   4 литера А</t>
  </si>
  <si>
    <t>Весельная ул.,  д.   4 литера Б</t>
  </si>
  <si>
    <t>Весельная ул.,  д.   5 литера А</t>
  </si>
  <si>
    <t>Весельная ул.,  д. 7/10 литера А</t>
  </si>
  <si>
    <t>Весельная ул.,  д.   8 литера А</t>
  </si>
  <si>
    <t>Весельная ул.,  д.   9 литера А</t>
  </si>
  <si>
    <t>Весельная ул.,  д.  10 литера А</t>
  </si>
  <si>
    <t>Весельная ул.,  д.  11 литера А</t>
  </si>
  <si>
    <t>Весельная ул.,  д.  12 литера А</t>
  </si>
  <si>
    <t>Гаванская ул.,  д.   2/  97 литера А</t>
  </si>
  <si>
    <t>Гаванская ул.,  д.   4 литера А</t>
  </si>
  <si>
    <t>Гаванская ул.,  д.   6 литера А</t>
  </si>
  <si>
    <t>Гаванская ул.,  д.   7 литера А</t>
  </si>
  <si>
    <t>Гаванская ул.,  д.   9 литера А</t>
  </si>
  <si>
    <t>Гаванская ул.,  д.  10 литера А</t>
  </si>
  <si>
    <t>Гаванская ул.,  д.  11 литера А</t>
  </si>
  <si>
    <t>Гаванская ул.,  д.  12 литера А</t>
  </si>
  <si>
    <t>Гаванская ул.,  д.  14 литера В</t>
  </si>
  <si>
    <t>Гаванская ул.,  д.  14 литера Д</t>
  </si>
  <si>
    <t>Гаванская ул.,  д.  15 литера А</t>
  </si>
  <si>
    <t>Гаванская ул.,  д.  16 литера А</t>
  </si>
  <si>
    <t>Гаванская ул.,  д.  17 литера А</t>
  </si>
  <si>
    <t>Гаванская ул.,  д.  19/ 100 литера А</t>
  </si>
  <si>
    <t>Гаванская ул.,  д.  24 литера А</t>
  </si>
  <si>
    <t>Гаванская ул.,  д.  26 литера А</t>
  </si>
  <si>
    <t>Гаванская ул.,  д.  27 литера А</t>
  </si>
  <si>
    <t>Гаванская ул.,  д.  30 литера А</t>
  </si>
  <si>
    <t>Гаванская ул.,  д.  32 литера А</t>
  </si>
  <si>
    <t>Гаванская ул.,  д.  33 литера А</t>
  </si>
  <si>
    <t>Гаванская ул.,  д.  34 литера А</t>
  </si>
  <si>
    <t>Гаванская ул.,  д.  35 литера А</t>
  </si>
  <si>
    <t>Гаванская ул.,  д.  36 литера А</t>
  </si>
  <si>
    <t>Гаванская ул.,  д.  37 литера А</t>
  </si>
  <si>
    <t>Гаванская ул.,  д.  38 литера А</t>
  </si>
  <si>
    <t>Гаванская ул.,  д.  40 литера А</t>
  </si>
  <si>
    <t>Гаванская ул.,  д.  41 литера А</t>
  </si>
  <si>
    <t>Гаванская ул.,  д.  42 литера А</t>
  </si>
  <si>
    <t>Гаванская ул.,  д.  43 литера А</t>
  </si>
  <si>
    <t>Гаванская ул.,  д.  44 литера А</t>
  </si>
  <si>
    <t>Гаванская ул.,  д.  45 литера А</t>
  </si>
  <si>
    <t>Гаванская ул.,  д.  46 литера А</t>
  </si>
  <si>
    <t>Гаванская ул.,  д.  47 литера А</t>
  </si>
  <si>
    <t>Гаванская ул.,  д.  47 литера Б</t>
  </si>
  <si>
    <t>Гаванская ул.,  д.  47 литера В</t>
  </si>
  <si>
    <t>Гаванская ул.,  д.  47 литера Г</t>
  </si>
  <si>
    <t>Гаванская ул.,  д.  47 литера Д</t>
  </si>
  <si>
    <t>Гаванская ул.,  д.  48 литера А</t>
  </si>
  <si>
    <t>Гаванская ул.,  д.  49 литера А</t>
  </si>
  <si>
    <t>Гаванская ул.,  д.  49  к   2 литера А</t>
  </si>
  <si>
    <t>Гаванская ул.,  д.  51 литера А</t>
  </si>
  <si>
    <t>Детская ул.,  д.  11 литера А</t>
  </si>
  <si>
    <t>Детская ул.,  д.  17 литера А</t>
  </si>
  <si>
    <t>Детская ул.,  д.  26 литера А</t>
  </si>
  <si>
    <t>Детская ул.,  д.  30 литера А</t>
  </si>
  <si>
    <t>Детская ул.,  д.  34/  90 литера А</t>
  </si>
  <si>
    <t>Железноводская ул.д.26-28 литера А</t>
  </si>
  <si>
    <t>Канареечная ул., д.   6/4 литера А</t>
  </si>
  <si>
    <t>Канареечная ул,  д.  10 литера А</t>
  </si>
  <si>
    <t>Карташихина ул.,  д.   2/  13 литера А</t>
  </si>
  <si>
    <t>Карташихина ул.,  д.   6 литера А</t>
  </si>
  <si>
    <t>Карташихина ул.,  д.   7 литера А</t>
  </si>
  <si>
    <t>Карташихина ул.,  д.  10/  97 литера А</t>
  </si>
  <si>
    <t>Карташихина ул.,  д.  12 литера А</t>
  </si>
  <si>
    <t>Карташихина ул.,  д.  13 литера А</t>
  </si>
  <si>
    <t>Карташихина ул.,  д.  17 литера А</t>
  </si>
  <si>
    <t>Карташихина ул.,  д.  19 литера А</t>
  </si>
  <si>
    <t>Карташихина ул.,  д.  20 литера В</t>
  </si>
  <si>
    <t>Карташихина ул.,  д.  21 литера А</t>
  </si>
  <si>
    <t>Карташихина ул.,  д.  22 литера А</t>
  </si>
  <si>
    <t>пр.КИМа  д.  11 литера А</t>
  </si>
  <si>
    <t>пр.КИМа   д. 13 литера А</t>
  </si>
  <si>
    <t>Кораблестроителей ул., д.  16 к.1 литера А</t>
  </si>
  <si>
    <t>Кораблестроителей ул., д.19 к.1 литера А</t>
  </si>
  <si>
    <t>Кораблестроителей ул., д.19 к.1 литера В</t>
  </si>
  <si>
    <t>Кораблестроителей ул., д.19 к.2 литера А</t>
  </si>
  <si>
    <t>Кораблестроителей ул., д.22 к.1 литера А</t>
  </si>
  <si>
    <t>Косая линия 24/25 литера А</t>
  </si>
  <si>
    <t>Малый пр.В.О. д.65  к.1 литера А</t>
  </si>
  <si>
    <t>Малый пр.В.О. д.65  к.2 литера Б</t>
  </si>
  <si>
    <t>Малый пр.В.О. д.67  к.1 литера А</t>
  </si>
  <si>
    <t>Малый пр.В.О. д.67  к.2 литера Б</t>
  </si>
  <si>
    <t>Малый пр.В.О.  д.  70 литера А</t>
  </si>
  <si>
    <t>Малый пр.В.О.  д.  75 литера А</t>
  </si>
  <si>
    <t>Мичманская ул., д.   2 к.1 литера А</t>
  </si>
  <si>
    <t>Мичманская ул., д.4 литера А</t>
  </si>
  <si>
    <t>Морская наб., д.   9 литера В</t>
  </si>
  <si>
    <t>Морская наб., д.15 (26-27 л/к) литера Д</t>
  </si>
  <si>
    <t>Морская наб., д.15 (28-29 л/к) литера Г</t>
  </si>
  <si>
    <t>Морская наб., д.15 (1-21 л/к) литера А</t>
  </si>
  <si>
    <t>Морская наб., д.17 (1-3  л/к) литера Б</t>
  </si>
  <si>
    <t>Морская наб., д.17 (6-7 л/к) литера Г</t>
  </si>
  <si>
    <t>Морская наб., д.17 (8-9 л/к) литера Д</t>
  </si>
  <si>
    <t>Морская наб., д.17 (12 л/к) литера Ж</t>
  </si>
  <si>
    <t>Морская наб., д.  17 к.2 литера А</t>
  </si>
  <si>
    <t>Морская наб., д.  17 к.3 литера А</t>
  </si>
  <si>
    <t>Морская наб., д.  19 литера А</t>
  </si>
  <si>
    <t>Наличная ул.,  д.   5 литера А</t>
  </si>
  <si>
    <t>Наличная ул.,  д.   7 литера А</t>
  </si>
  <si>
    <t>Наличная ул.,  д.   9 литера А</t>
  </si>
  <si>
    <t>Наличная ул.,  д.  11 литера А</t>
  </si>
  <si>
    <t>Наличная ул., д.  12 литера А</t>
  </si>
  <si>
    <t>Наличная ул.,  д.  13 литера А</t>
  </si>
  <si>
    <t>Наличная ул., д.  14 литера А</t>
  </si>
  <si>
    <t>Наличная ул.,  д.  15 литера А</t>
  </si>
  <si>
    <t>Наличная ул.,  д.  15  к.2 литера А</t>
  </si>
  <si>
    <t>Наличная ул.,  д.  17 литера А</t>
  </si>
  <si>
    <t>Наличная ул. д.18 литера Б</t>
  </si>
  <si>
    <t>Наличная ул.,  д.  19 литера А</t>
  </si>
  <si>
    <t>Наличная ул.,  д.  19  литера Б</t>
  </si>
  <si>
    <t>Наличная ул.,  д.  21 литера А</t>
  </si>
  <si>
    <t>Наличная ул., д.  22 литера А</t>
  </si>
  <si>
    <t>Наличная ул.,  д.  23 литера А</t>
  </si>
  <si>
    <t>Наличная ул.,  д.  25/84 литера А</t>
  </si>
  <si>
    <t>Наличная ул.,  д.  27 литера А</t>
  </si>
  <si>
    <t>Наличная ул.,  д.  29 литера А</t>
  </si>
  <si>
    <t>Наличная ул.,  д.  31 литера А</t>
  </si>
  <si>
    <t>Наличная ул.,  д.  33 литера А</t>
  </si>
  <si>
    <t>Наличная ул.,  д.  35  к.   1 литера А</t>
  </si>
  <si>
    <t>Наличная ул.,  д.  35  к   2 литера Б</t>
  </si>
  <si>
    <t>Наличная ул.,  д.  35  к.   3 литера В</t>
  </si>
  <si>
    <t>Наличная ул.,  д.  36  к.   1 литера А</t>
  </si>
  <si>
    <t>Наличная ул.,  д.  36  к.   3 литера А</t>
  </si>
  <si>
    <t>Наличная ул.,  д.  37  к.   2 литера Б</t>
  </si>
  <si>
    <t>Наличная ул.,  д.  37  к.   4 литера Г</t>
  </si>
  <si>
    <t>Наличная ул.,  д.  45 литера А</t>
  </si>
  <si>
    <t>ул. Нахимова   д.   1 литера А</t>
  </si>
  <si>
    <t>ул. Нахимова   д.   2/  30 литера А</t>
  </si>
  <si>
    <t>ул. Нахимова  д. 3 к. 2 литера А</t>
  </si>
  <si>
    <t>ул Нахимова   д.   4 литера В</t>
  </si>
  <si>
    <t>ул Нахимова   д. 5 к.   4 литера А</t>
  </si>
  <si>
    <t>ул. Нахимова   д. 7 корп.  3 литера А</t>
  </si>
  <si>
    <t>ул. Нахимова  д.    8  к.   3 литера В</t>
  </si>
  <si>
    <t>ул. Нахимова   д.  12 литера Б</t>
  </si>
  <si>
    <t>ул. Нахимова   д.  14/  41 литера А</t>
  </si>
  <si>
    <t>ул Нахимова   д.  14/  41 литера Б</t>
  </si>
  <si>
    <t>ул. Одоевского   д. 12 литера А</t>
  </si>
  <si>
    <t>Опочинина ул.,  д.   3 литера А</t>
  </si>
  <si>
    <t>Опочинина ул.,  д.   5 литера А</t>
  </si>
  <si>
    <t>Опочинина ул.,  д.   6 литера А</t>
  </si>
  <si>
    <t>Опочинина ул.,  д.   7 литера А</t>
  </si>
  <si>
    <t>Опочинина ул.,  д.   9 литера А</t>
  </si>
  <si>
    <t>Опочинина ул.,  д.  11 литера А</t>
  </si>
  <si>
    <t>Опочинина ул.,  д.  13 литера А</t>
  </si>
  <si>
    <t>Опочинина ул.,  д.  15/  18 литера А</t>
  </si>
  <si>
    <t>Опочинина ул.,  д.  17 литера А</t>
  </si>
  <si>
    <t>Опочинина ул.,  д.  17 литера В</t>
  </si>
  <si>
    <t>Опочинина ул.,  д.  21 литера А</t>
  </si>
  <si>
    <t>Опочинина ул.,  д.  27 литера А</t>
  </si>
  <si>
    <t>Опочинина ул.,  д.  29 литера А</t>
  </si>
  <si>
    <t>Опочинина ул.,  д.  33 литера А</t>
  </si>
  <si>
    <t>Остоумова ул.,  д.   7/   9 литера А</t>
  </si>
  <si>
    <t>Остоумова ул.,  д.   7/   9 литера Б</t>
  </si>
  <si>
    <t>Остоумова ул.,  д.   8 литера А</t>
  </si>
  <si>
    <t>Остоумова ул.,  д.  10 литера А</t>
  </si>
  <si>
    <t>Среднегаванский пр, д.   1 литера А</t>
  </si>
  <si>
    <t>Среднегаванский пр,  д.   2/20 литера А</t>
  </si>
  <si>
    <t>Среднегаванский пр,  д.   2/20 литера Б</t>
  </si>
  <si>
    <t>Среднегаванский пр, д.   3 литера А</t>
  </si>
  <si>
    <t>Среднегаванский пр,  д.   7/ 8 литера А</t>
  </si>
  <si>
    <t>Среднегаванский пр,  д.   9 литера А</t>
  </si>
  <si>
    <t>Среднегаванский пр,  д.  12 литера А</t>
  </si>
  <si>
    <t>Среднегаванский пр,  д.  14 литера А</t>
  </si>
  <si>
    <t>Средний пр В.О. д.  70 литера А</t>
  </si>
  <si>
    <t>Средний пр В.О. д.  79 литера А</t>
  </si>
  <si>
    <t>Средний пр В.О. д.  79 к.1 литера Б</t>
  </si>
  <si>
    <t>Средний пр.В.О.  д.  92 литера А</t>
  </si>
  <si>
    <t>Средний пр.В.О.  д.  96 литера А</t>
  </si>
  <si>
    <t>Средний пр.В.О. д.  98 литера А</t>
  </si>
  <si>
    <t>Средний пр. В.О.  д. 99/18 лит "А"</t>
  </si>
  <si>
    <t>Средний пр. В.О.  д. 99/18 лит "Б"</t>
  </si>
  <si>
    <t>Средний пр.В.О.  д. 106 литера Б</t>
  </si>
  <si>
    <t>ул.Шевченко   д.   2 литера А</t>
  </si>
  <si>
    <t>ул. Шевченко   д.   3 литера А</t>
  </si>
  <si>
    <t>ул. Шевченко   д.   4 литера А</t>
  </si>
  <si>
    <t>ул. Шевченко   д.   5/ 6 литера А</t>
  </si>
  <si>
    <t>ул. Шевченко   д.   9 литера А</t>
  </si>
  <si>
    <t>ул.Шевченко  д.  11 литера А</t>
  </si>
  <si>
    <t>ул.Шевченко ул.  д.  16 литера А</t>
  </si>
  <si>
    <t>ул. Шевченко  д.  17 литера А</t>
  </si>
  <si>
    <t>ул. Шевченко  д.  18 литера А</t>
  </si>
  <si>
    <t>ул. Шевченко   д.  22  к.   1 литера А</t>
  </si>
  <si>
    <t>ул. Шевченко   д.  22 к.   2 литера Ж</t>
  </si>
  <si>
    <t>ул. Шевченко   д.  23 к.   1 литера А</t>
  </si>
  <si>
    <t>ул. Шевченко   д.  24 к.1 литера А</t>
  </si>
  <si>
    <t>ул Шевченко   д.  24  к.   2 литера Ж</t>
  </si>
  <si>
    <t>ул. Шевченко   д.  27 литера А</t>
  </si>
  <si>
    <t>ул. Шевченко   д.  28 литера А</t>
  </si>
  <si>
    <t>ул. Шевченко   д.  29 литера А</t>
  </si>
  <si>
    <t>ул. Шевченко   д.  30 литера А</t>
  </si>
  <si>
    <t>ул. Шевченко   д.  31 литера А</t>
  </si>
  <si>
    <t>ул. Шевченко   д.  32 литера А</t>
  </si>
  <si>
    <t>ул. Шевченко   д.  33 литера А</t>
  </si>
  <si>
    <t>ул. Шевченко   д.  34 литера А</t>
  </si>
  <si>
    <t>ул. Шевченко   д.  37 литера А</t>
  </si>
  <si>
    <t>ул. Шевченко ул.,  д.  38 литера А</t>
  </si>
  <si>
    <t>Шкиперский проток, д.   2 литера Б</t>
  </si>
  <si>
    <t>Платы населения (работы, выполняемые ООО "ЖКС")</t>
  </si>
  <si>
    <t xml:space="preserve">Всего </t>
  </si>
  <si>
    <t>хоз.сп.</t>
  </si>
  <si>
    <t>подр.сп</t>
  </si>
  <si>
    <t>I.</t>
  </si>
  <si>
    <t>ОБЩЕСТРОИТЕЛЬНЫЕ РАБОТЫ</t>
  </si>
  <si>
    <t>т.руб.</t>
  </si>
  <si>
    <t>Ремонт кровли (А.П.)</t>
  </si>
  <si>
    <t>к-во домов</t>
  </si>
  <si>
    <t>т.кв.м</t>
  </si>
  <si>
    <t>в том числе,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</si>
  <si>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</si>
  <si>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</si>
  <si>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</si>
  <si>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</si>
  <si>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</si>
  <si>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</si>
  <si>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2.</t>
  </si>
  <si>
    <t>Нормализация ТВР чердачных помещений, (А.П.)  всего, в  том числе:</t>
  </si>
  <si>
    <t>2.1.</t>
  </si>
  <si>
    <t>Утепление (засыпка) чердачного перекрытия</t>
  </si>
  <si>
    <t>куб.м</t>
  </si>
  <si>
    <t>2.2.</t>
  </si>
  <si>
    <t>Дополнительная теплоизоляция верхней разводки системы отопления (по всей разводке)</t>
  </si>
  <si>
    <t>п.м</t>
  </si>
  <si>
    <t>2.3.</t>
  </si>
  <si>
    <t>Покрытие фасонных частей верхней разводки теплоизоляционной краской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</si>
  <si>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</si>
  <si>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</si>
  <si>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</si>
  <si>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</si>
  <si>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</si>
  <si>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>3</t>
  </si>
  <si>
    <t>Герметизация стыков стеновых панелей</t>
  </si>
  <si>
    <t>т.п.м</t>
  </si>
  <si>
    <t>4</t>
  </si>
  <si>
    <t>Ремонт и окраска фасадов</t>
  </si>
  <si>
    <t>5</t>
  </si>
  <si>
    <t>Косметический ремонт лестничных клеток (А.П.)</t>
  </si>
  <si>
    <t>л/кл</t>
  </si>
  <si>
    <t>6</t>
  </si>
  <si>
    <t>Восстановление отделки стен, потолков технических помещений</t>
  </si>
  <si>
    <t>7</t>
  </si>
  <si>
    <t>Замена, восстановление отдельных учасктов полов, ступеней МОП и технических помещений</t>
  </si>
  <si>
    <t>8</t>
  </si>
  <si>
    <t xml:space="preserve">Замена водосточных труб </t>
  </si>
  <si>
    <t>9</t>
  </si>
  <si>
    <t>Замена водосточных труб на антивандальные</t>
  </si>
  <si>
    <t>10</t>
  </si>
  <si>
    <t xml:space="preserve">Ремонт отмостки </t>
  </si>
  <si>
    <t>11</t>
  </si>
  <si>
    <t xml:space="preserve">Замена и восстановление дверных заполнений  </t>
  </si>
  <si>
    <t>12</t>
  </si>
  <si>
    <t>Установка металлических дверей, решеток</t>
  </si>
  <si>
    <t>13</t>
  </si>
  <si>
    <t>Замена и восстановление оконных заполнений</t>
  </si>
  <si>
    <t>14</t>
  </si>
  <si>
    <t>Ремонт балконов, козырьков в подъезды, подвалы, над балконами верхних этажей</t>
  </si>
  <si>
    <t>15</t>
  </si>
  <si>
    <t>Ремонт мусоропроводов (шиберов, стволов, клапанов), всего</t>
  </si>
  <si>
    <t>16</t>
  </si>
  <si>
    <t>Ремонт печей</t>
  </si>
  <si>
    <t>17</t>
  </si>
  <si>
    <t>Устранение местных деформаций, усиление, восстановление поврежденных участков фундаментов</t>
  </si>
  <si>
    <t>тыс.кв.м</t>
  </si>
  <si>
    <t>18</t>
  </si>
  <si>
    <t>Ремонт приямков, входов в подвалы</t>
  </si>
  <si>
    <t>19</t>
  </si>
  <si>
    <t>Ремонт и замена дефлекторов, оголовков труб</t>
  </si>
  <si>
    <t>20</t>
  </si>
  <si>
    <t>Замена и восстановление работоспособности внутридомовой системы вентиляции</t>
  </si>
  <si>
    <t>тыс.п.м</t>
  </si>
  <si>
    <t>21</t>
  </si>
  <si>
    <t>Ремонт и восстановление разрушенных участков тротуаров, проездов, дорожек</t>
  </si>
  <si>
    <t>II.</t>
  </si>
  <si>
    <t>САНИТАРНО-ТЕХНИЧЕСКИЕ РАБОТЫ</t>
  </si>
  <si>
    <t>22</t>
  </si>
  <si>
    <t>Ремонт трубопроводов, всего, в том числе:</t>
  </si>
  <si>
    <t>22.1</t>
  </si>
  <si>
    <t>ГВС</t>
  </si>
  <si>
    <t>т.п.м.</t>
  </si>
  <si>
    <t>22.2</t>
  </si>
  <si>
    <t>ХВС</t>
  </si>
  <si>
    <t>22.3</t>
  </si>
  <si>
    <t>теплоснабжения</t>
  </si>
  <si>
    <t>22.4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</si>
  <si>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</si>
  <si>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</si>
  <si>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</si>
  <si>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</si>
  <si>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систем Ц/О, ГВС, ХВС </t>
  </si>
  <si>
    <t>III.</t>
  </si>
  <si>
    <t>ЭЛЕКТРОМОНТАЖНЫЕ РАБОТЫ</t>
  </si>
  <si>
    <t>Замена и ремонт электропроводки проводки</t>
  </si>
  <si>
    <t>Замена и ремонт аппаратов защиты, замена установочной арматуры</t>
  </si>
  <si>
    <t>27</t>
  </si>
  <si>
    <t>Ремонт ГРЩ ВУ, ВРУ, ЭЩ и т.д.</t>
  </si>
  <si>
    <t>IV.</t>
  </si>
  <si>
    <t>РАБОТЫ ВЫПОЛНЯЕМЫЕ СПЕЦИАЛИЗИРОВАННЫМИ ОРГАНИЗАЦИЯМИ</t>
  </si>
  <si>
    <t>28</t>
  </si>
  <si>
    <t>29</t>
  </si>
  <si>
    <t>30</t>
  </si>
  <si>
    <t>Аварийно-восстановительные работы (не менее 10%)</t>
  </si>
  <si>
    <t>ИТОГО ПО ТЕКУЩЕМУ РЕМОНТУ:</t>
  </si>
  <si>
    <t>Площадь дома</t>
  </si>
  <si>
    <t>кв.м.</t>
  </si>
  <si>
    <t>Сумма текущего ремонта на месяц (тариф 5,08)</t>
  </si>
  <si>
    <t xml:space="preserve">    Лимит текущего ремонта на год</t>
  </si>
  <si>
    <t>Антисептирование деревянной стропильной системы</t>
  </si>
  <si>
    <t>Антиперирование деревянной стропильной системы</t>
  </si>
  <si>
    <t>План  текущего ремонта на 2016 год по адресам:</t>
  </si>
  <si>
    <t>Остаток средств  на 01.01.2017г с учетом вычета перебора или недобора 2016г</t>
  </si>
</sst>
</file>

<file path=xl/styles.xml><?xml version="1.0" encoding="utf-8"?>
<styleSheet xmlns="http://schemas.openxmlformats.org/spreadsheetml/2006/main">
  <numFmts count="4">
    <numFmt numFmtId="164" formatCode="#,##0.00_ ;[Red]\-#,##0.00\ "/>
    <numFmt numFmtId="165" formatCode="#,##0_ ;[Red]\-#,##0\ "/>
    <numFmt numFmtId="166" formatCode="#,##0.000_ ;[Red]\-#,##0.000\ "/>
    <numFmt numFmtId="167" formatCode="0.000"/>
  </numFmts>
  <fonts count="9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0">
    <xf numFmtId="0" fontId="0" fillId="0" borderId="0" xfId="0"/>
    <xf numFmtId="0" fontId="3" fillId="0" borderId="0" xfId="0" applyFont="1" applyFill="1"/>
    <xf numFmtId="0" fontId="4" fillId="0" borderId="0" xfId="0" applyFont="1" applyFill="1"/>
    <xf numFmtId="164" fontId="3" fillId="0" borderId="0" xfId="0" applyNumberFormat="1" applyFont="1" applyFill="1"/>
    <xf numFmtId="49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/>
    <xf numFmtId="2" fontId="3" fillId="0" borderId="1" xfId="1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/>
    <xf numFmtId="1" fontId="3" fillId="0" borderId="1" xfId="0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164" fontId="3" fillId="0" borderId="1" xfId="2" applyNumberFormat="1" applyFont="1" applyFill="1" applyBorder="1" applyAlignment="1">
      <alignment horizontal="center"/>
    </xf>
    <xf numFmtId="166" fontId="3" fillId="0" borderId="1" xfId="0" applyNumberFormat="1" applyFont="1" applyFill="1" applyBorder="1"/>
    <xf numFmtId="167" fontId="3" fillId="0" borderId="1" xfId="0" applyNumberFormat="1" applyFont="1" applyFill="1" applyBorder="1" applyAlignment="1">
      <alignment horizontal="center"/>
    </xf>
    <xf numFmtId="2" fontId="3" fillId="0" borderId="1" xfId="1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3" fontId="3" fillId="0" borderId="0" xfId="0" applyNumberFormat="1" applyFont="1" applyFill="1"/>
    <xf numFmtId="164" fontId="3" fillId="0" borderId="1" xfId="0" applyNumberFormat="1" applyFont="1" applyFill="1" applyBorder="1"/>
    <xf numFmtId="0" fontId="8" fillId="0" borderId="0" xfId="0" applyFont="1" applyFill="1" applyAlignment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/>
    <xf numFmtId="3" fontId="4" fillId="0" borderId="0" xfId="0" applyNumberFormat="1" applyFont="1" applyFill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7" fillId="0" borderId="0" xfId="0" applyNumberFormat="1" applyFont="1" applyFill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ID99"/>
  <sheetViews>
    <sheetView tabSelected="1" topLeftCell="B4" zoomScaleNormal="100" workbookViewId="0">
      <pane xSplit="9480" ySplit="4695" topLeftCell="D7" activePane="bottomRight"/>
      <selection activeCell="B4" sqref="B4:B6"/>
      <selection pane="topRight" activeCell="EY4" sqref="EY3:EY6"/>
      <selection pane="bottomLeft" activeCell="B4" sqref="B4:B6"/>
      <selection pane="bottomRight" activeCell="H15" sqref="H15"/>
    </sheetView>
  </sheetViews>
  <sheetFormatPr defaultColWidth="3.5703125" defaultRowHeight="15.75"/>
  <cols>
    <col min="1" max="1" width="5.140625" style="1" customWidth="1"/>
    <col min="2" max="2" width="86.5703125" style="1" customWidth="1"/>
    <col min="3" max="3" width="11.140625" style="1" customWidth="1"/>
    <col min="4" max="4" width="13.85546875" style="2" customWidth="1"/>
    <col min="5" max="5" width="11.85546875" style="1" customWidth="1"/>
    <col min="6" max="6" width="11.28515625" style="1" customWidth="1"/>
    <col min="7" max="7" width="9.140625" style="1" customWidth="1"/>
    <col min="8" max="8" width="8.28515625" style="1" customWidth="1"/>
    <col min="9" max="9" width="8.85546875" style="1" customWidth="1"/>
    <col min="10" max="10" width="8.42578125" style="1" customWidth="1"/>
    <col min="11" max="11" width="8" style="1" customWidth="1"/>
    <col min="12" max="12" width="9" style="1" customWidth="1"/>
    <col min="13" max="13" width="8.28515625" style="1" customWidth="1"/>
    <col min="14" max="14" width="8.42578125" style="1" customWidth="1"/>
    <col min="15" max="15" width="8.28515625" style="1" customWidth="1"/>
    <col min="16" max="16" width="8.5703125" style="1" customWidth="1"/>
    <col min="17" max="17" width="8.140625" style="1" customWidth="1"/>
    <col min="18" max="20" width="8" style="1" customWidth="1"/>
    <col min="21" max="21" width="8.28515625" style="1" customWidth="1"/>
    <col min="22" max="22" width="8" style="1" customWidth="1"/>
    <col min="23" max="24" width="8.5703125" style="1" customWidth="1"/>
    <col min="25" max="25" width="7.85546875" style="1" customWidth="1"/>
    <col min="26" max="26" width="8.42578125" style="1" customWidth="1"/>
    <col min="27" max="29" width="9" style="1" customWidth="1"/>
    <col min="30" max="30" width="8.5703125" style="1" customWidth="1"/>
    <col min="31" max="32" width="8" style="1" customWidth="1"/>
    <col min="33" max="33" width="8.85546875" style="1" customWidth="1"/>
    <col min="34" max="34" width="8.140625" style="1" customWidth="1"/>
    <col min="35" max="35" width="7.140625" style="1" customWidth="1"/>
    <col min="36" max="36" width="8.7109375" style="1" customWidth="1"/>
    <col min="37" max="37" width="8.42578125" style="1" customWidth="1"/>
    <col min="38" max="38" width="7.5703125" style="1" customWidth="1"/>
    <col min="39" max="39" width="7.42578125" style="1" customWidth="1"/>
    <col min="40" max="41" width="9.28515625" style="1" customWidth="1"/>
    <col min="42" max="42" width="7" style="1" customWidth="1"/>
    <col min="43" max="43" width="9.42578125" style="1" customWidth="1"/>
    <col min="44" max="44" width="8.85546875" style="1" customWidth="1"/>
    <col min="45" max="45" width="8.7109375" style="1" customWidth="1"/>
    <col min="46" max="46" width="9" style="1" customWidth="1"/>
    <col min="47" max="48" width="8.42578125" style="1" customWidth="1"/>
    <col min="49" max="49" width="8.28515625" style="1" customWidth="1"/>
    <col min="50" max="50" width="7.42578125" style="1" customWidth="1"/>
    <col min="51" max="51" width="8.42578125" style="1" customWidth="1"/>
    <col min="52" max="52" width="8.85546875" style="1" customWidth="1"/>
    <col min="53" max="53" width="8.42578125" style="1" customWidth="1"/>
    <col min="54" max="55" width="9" style="1" customWidth="1"/>
    <col min="56" max="56" width="8" style="1" customWidth="1"/>
    <col min="57" max="57" width="8.42578125" style="1" customWidth="1"/>
    <col min="58" max="58" width="8" style="1" customWidth="1"/>
    <col min="59" max="59" width="9.140625" style="1" customWidth="1"/>
    <col min="60" max="60" width="7.7109375" style="1" customWidth="1"/>
    <col min="61" max="61" width="7.5703125" style="1" customWidth="1"/>
    <col min="62" max="62" width="9.28515625" style="1" customWidth="1"/>
    <col min="63" max="63" width="9" style="1" customWidth="1"/>
    <col min="64" max="64" width="9.140625" style="1" customWidth="1"/>
    <col min="65" max="65" width="8.140625" style="1" customWidth="1"/>
    <col min="66" max="66" width="8.85546875" style="1" customWidth="1"/>
    <col min="67" max="67" width="7" style="1" customWidth="1"/>
    <col min="68" max="68" width="8" style="1" customWidth="1"/>
    <col min="69" max="69" width="7" style="1" customWidth="1"/>
    <col min="70" max="70" width="8" style="1" customWidth="1"/>
    <col min="71" max="71" width="8.7109375" style="1" customWidth="1"/>
    <col min="72" max="72" width="8.42578125" style="1" customWidth="1"/>
    <col min="73" max="73" width="8.85546875" style="1" customWidth="1"/>
    <col min="74" max="74" width="7" style="1" customWidth="1"/>
    <col min="75" max="75" width="8.28515625" style="1" customWidth="1"/>
    <col min="76" max="76" width="8" style="1" customWidth="1"/>
    <col min="77" max="77" width="8.7109375" style="1" customWidth="1"/>
    <col min="78" max="78" width="8.5703125" style="1" customWidth="1"/>
    <col min="79" max="79" width="8.140625" style="1" customWidth="1"/>
    <col min="80" max="82" width="8" style="1" customWidth="1"/>
    <col min="83" max="83" width="8.140625" style="1" customWidth="1"/>
    <col min="84" max="84" width="8" style="1" customWidth="1"/>
    <col min="85" max="85" width="8.140625" style="1" customWidth="1"/>
    <col min="86" max="86" width="7.7109375" style="1" customWidth="1"/>
    <col min="87" max="87" width="7.5703125" style="1" customWidth="1"/>
    <col min="88" max="88" width="8" style="1" customWidth="1"/>
    <col min="89" max="90" width="8.5703125" style="1" customWidth="1"/>
    <col min="91" max="94" width="8.28515625" style="1" customWidth="1"/>
    <col min="95" max="95" width="8.5703125" style="1" customWidth="1"/>
    <col min="96" max="96" width="8.85546875" style="1" customWidth="1"/>
    <col min="97" max="98" width="8" style="1" customWidth="1"/>
    <col min="99" max="99" width="8.28515625" style="1" customWidth="1"/>
    <col min="100" max="100" width="8.140625" style="1" customWidth="1"/>
    <col min="101" max="101" width="8.28515625" style="1" customWidth="1"/>
    <col min="102" max="102" width="8.42578125" style="1" customWidth="1"/>
    <col min="103" max="103" width="8.140625" style="1" customWidth="1"/>
    <col min="104" max="104" width="8.85546875" style="1" customWidth="1"/>
    <col min="105" max="105" width="8.42578125" style="1" customWidth="1"/>
    <col min="106" max="106" width="9" style="1" customWidth="1"/>
    <col min="107" max="107" width="8.42578125" style="1" customWidth="1"/>
    <col min="108" max="108" width="8.140625" style="1" customWidth="1"/>
    <col min="109" max="109" width="8.7109375" style="1" customWidth="1"/>
    <col min="110" max="110" width="9.140625" style="1" customWidth="1"/>
    <col min="111" max="111" width="8.85546875" style="1" customWidth="1"/>
    <col min="112" max="112" width="8.28515625" style="1" customWidth="1"/>
    <col min="113" max="113" width="9.28515625" style="1" customWidth="1"/>
    <col min="114" max="114" width="10" style="1" customWidth="1"/>
    <col min="115" max="115" width="10.28515625" style="1" customWidth="1"/>
    <col min="116" max="116" width="10" style="1" customWidth="1"/>
    <col min="117" max="117" width="8.42578125" style="1" customWidth="1"/>
    <col min="118" max="118" width="9.85546875" style="1" customWidth="1"/>
    <col min="119" max="119" width="8.140625" style="1" customWidth="1"/>
    <col min="120" max="120" width="8.42578125" style="1" customWidth="1"/>
    <col min="121" max="121" width="8.85546875" style="1" customWidth="1"/>
    <col min="122" max="123" width="8.5703125" style="1" customWidth="1"/>
    <col min="124" max="124" width="8.42578125" style="1" customWidth="1"/>
    <col min="125" max="125" width="8.140625" style="1" customWidth="1"/>
    <col min="126" max="126" width="10.28515625" style="1" customWidth="1"/>
    <col min="127" max="127" width="8.42578125" style="1" customWidth="1"/>
    <col min="128" max="128" width="10.140625" style="1" customWidth="1"/>
    <col min="129" max="129" width="8.28515625" style="1" customWidth="1"/>
    <col min="130" max="130" width="10.140625" style="1" customWidth="1"/>
    <col min="131" max="131" width="10" style="1" customWidth="1"/>
    <col min="132" max="132" width="8.7109375" style="1" customWidth="1"/>
    <col min="133" max="133" width="8.28515625" style="1" customWidth="1"/>
    <col min="134" max="135" width="8.140625" style="1" customWidth="1"/>
    <col min="136" max="136" width="8.5703125" style="1" customWidth="1"/>
    <col min="137" max="137" width="8" style="1" customWidth="1"/>
    <col min="138" max="138" width="8.28515625" style="1" customWidth="1"/>
    <col min="139" max="141" width="8.7109375" style="1" customWidth="1"/>
    <col min="142" max="142" width="8.85546875" style="1" customWidth="1"/>
    <col min="143" max="143" width="8.7109375" style="1" customWidth="1"/>
    <col min="144" max="144" width="8.85546875" style="1" customWidth="1"/>
    <col min="145" max="145" width="8.5703125" style="1" customWidth="1"/>
    <col min="146" max="146" width="8.85546875" style="1" customWidth="1"/>
    <col min="147" max="147" width="8.42578125" style="1" customWidth="1"/>
    <col min="148" max="148" width="8.85546875" style="1" customWidth="1"/>
    <col min="149" max="150" width="8.42578125" style="1" customWidth="1"/>
    <col min="151" max="152" width="8.5703125" style="1" customWidth="1"/>
    <col min="153" max="153" width="8.140625" style="1" customWidth="1"/>
    <col min="154" max="154" width="9.140625" style="1" customWidth="1"/>
    <col min="155" max="155" width="8.28515625" style="1" customWidth="1"/>
    <col min="156" max="156" width="8" style="1" customWidth="1"/>
    <col min="157" max="157" width="8.42578125" style="1" customWidth="1"/>
    <col min="158" max="158" width="8.140625" style="1" customWidth="1"/>
    <col min="159" max="162" width="8.42578125" style="1" customWidth="1"/>
    <col min="163" max="163" width="8.5703125" style="1" customWidth="1"/>
    <col min="164" max="164" width="10" style="1" customWidth="1"/>
    <col min="165" max="165" width="8" style="1" customWidth="1"/>
    <col min="166" max="166" width="8.5703125" style="1" customWidth="1"/>
    <col min="167" max="167" width="10" style="1" customWidth="1"/>
    <col min="168" max="168" width="10.5703125" style="1" customWidth="1"/>
    <col min="169" max="169" width="9.7109375" style="1" customWidth="1"/>
    <col min="170" max="170" width="8.140625" style="1" customWidth="1"/>
    <col min="171" max="171" width="8" style="1" customWidth="1"/>
    <col min="172" max="172" width="8.28515625" style="1" customWidth="1"/>
    <col min="173" max="173" width="8.42578125" style="1" customWidth="1"/>
    <col min="174" max="174" width="8.28515625" style="1" customWidth="1"/>
    <col min="175" max="176" width="8.42578125" style="1" customWidth="1"/>
    <col min="177" max="177" width="8.140625" style="1" customWidth="1"/>
    <col min="178" max="178" width="9.140625" style="1" customWidth="1"/>
    <col min="179" max="179" width="8.85546875" style="1" customWidth="1"/>
    <col min="180" max="180" width="8" style="1" customWidth="1"/>
    <col min="181" max="182" width="8.28515625" style="1" customWidth="1"/>
    <col min="183" max="183" width="8.140625" style="1" customWidth="1"/>
    <col min="184" max="184" width="8.85546875" style="1" customWidth="1"/>
    <col min="185" max="185" width="9.42578125" style="1" customWidth="1"/>
    <col min="186" max="186" width="8.7109375" style="1" customWidth="1"/>
    <col min="187" max="187" width="8.28515625" style="1" customWidth="1"/>
    <col min="188" max="188" width="7.85546875" style="1" customWidth="1"/>
    <col min="189" max="189" width="8.85546875" style="1" customWidth="1"/>
    <col min="190" max="190" width="8.140625" style="1" customWidth="1"/>
    <col min="191" max="191" width="8" style="1" customWidth="1"/>
    <col min="192" max="192" width="8.140625" style="1" customWidth="1"/>
    <col min="193" max="193" width="7.7109375" style="1" customWidth="1"/>
    <col min="194" max="194" width="7.42578125" style="1" customWidth="1"/>
    <col min="195" max="195" width="8.42578125" style="1" customWidth="1"/>
    <col min="196" max="196" width="8.7109375" style="1" customWidth="1"/>
    <col min="197" max="198" width="8.140625" style="1" customWidth="1"/>
    <col min="199" max="199" width="7.140625" style="1" customWidth="1"/>
    <col min="200" max="200" width="8.42578125" style="1" customWidth="1"/>
    <col min="201" max="201" width="9.140625" style="1" customWidth="1"/>
    <col min="202" max="202" width="8.28515625" style="1" customWidth="1"/>
    <col min="203" max="203" width="9.140625" style="1" customWidth="1"/>
    <col min="204" max="204" width="8.7109375" style="1" customWidth="1"/>
    <col min="205" max="206" width="8.140625" style="1" customWidth="1"/>
    <col min="207" max="207" width="7.7109375" style="1" customWidth="1"/>
    <col min="208" max="208" width="8.42578125" style="1" customWidth="1"/>
    <col min="209" max="209" width="8" style="1" customWidth="1"/>
    <col min="210" max="210" width="8.5703125" style="1" customWidth="1"/>
    <col min="211" max="211" width="9.42578125" style="1" customWidth="1"/>
    <col min="212" max="212" width="7.28515625" style="1" customWidth="1"/>
    <col min="213" max="213" width="8.85546875" style="1" customWidth="1"/>
    <col min="214" max="214" width="8.140625" style="1" customWidth="1"/>
    <col min="215" max="215" width="9.28515625" style="1" customWidth="1"/>
    <col min="216" max="216" width="8" style="1" customWidth="1"/>
    <col min="217" max="217" width="8.7109375" style="1" customWidth="1"/>
    <col min="218" max="218" width="8.42578125" style="1" customWidth="1"/>
    <col min="219" max="219" width="9.5703125" style="1" customWidth="1"/>
    <col min="220" max="220" width="8.42578125" style="1" customWidth="1"/>
    <col min="221" max="221" width="10.140625" style="1" customWidth="1"/>
    <col min="222" max="222" width="8" style="1" customWidth="1"/>
    <col min="223" max="223" width="8.5703125" style="1" customWidth="1"/>
    <col min="224" max="224" width="8.7109375" style="1" customWidth="1"/>
    <col min="225" max="225" width="8.140625" style="1" customWidth="1"/>
    <col min="226" max="226" width="8.5703125" style="1" customWidth="1"/>
    <col min="227" max="227" width="8.7109375" style="1" customWidth="1"/>
    <col min="228" max="228" width="9.140625" style="1" customWidth="1"/>
    <col min="229" max="229" width="8.140625" style="1" customWidth="1"/>
    <col min="230" max="230" width="8" style="1" customWidth="1"/>
    <col min="231" max="231" width="9" style="1" customWidth="1"/>
    <col min="232" max="232" width="8.85546875" style="1" customWidth="1"/>
    <col min="233" max="233" width="8.140625" style="1" customWidth="1"/>
    <col min="234" max="234" width="8.42578125" style="1" customWidth="1"/>
    <col min="235" max="235" width="8.28515625" style="1" customWidth="1"/>
    <col min="236" max="236" width="8.5703125" style="1" customWidth="1"/>
    <col min="237" max="237" width="9" style="1" customWidth="1"/>
    <col min="238" max="238" width="9.85546875" style="1" customWidth="1"/>
    <col min="239" max="16384" width="3.5703125" style="1"/>
  </cols>
  <sheetData>
    <row r="1" spans="1:238" ht="24.75" customHeight="1"/>
    <row r="2" spans="1:238" ht="20.25" customHeight="1">
      <c r="A2" s="30" t="s">
        <v>347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</row>
    <row r="3" spans="1:238" ht="22.5" customHeight="1">
      <c r="A3" s="4"/>
      <c r="D3" s="3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6" t="s">
        <v>0</v>
      </c>
      <c r="AJ3" s="6"/>
      <c r="AK3" s="5"/>
    </row>
    <row r="4" spans="1:238" ht="41.25" customHeight="1">
      <c r="A4" s="7" t="s">
        <v>1</v>
      </c>
      <c r="B4" s="8" t="s">
        <v>2</v>
      </c>
      <c r="C4" s="8" t="s">
        <v>3</v>
      </c>
      <c r="D4" s="34" t="s">
        <v>4</v>
      </c>
      <c r="E4" s="34"/>
      <c r="F4" s="34"/>
      <c r="G4" s="52" t="s">
        <v>5</v>
      </c>
      <c r="H4" s="52" t="s">
        <v>6</v>
      </c>
      <c r="I4" s="52" t="s">
        <v>7</v>
      </c>
      <c r="J4" s="52" t="s">
        <v>8</v>
      </c>
      <c r="K4" s="53" t="s">
        <v>9</v>
      </c>
      <c r="L4" s="53" t="s">
        <v>10</v>
      </c>
      <c r="M4" s="52" t="s">
        <v>11</v>
      </c>
      <c r="N4" s="52" t="s">
        <v>12</v>
      </c>
      <c r="O4" s="52" t="s">
        <v>13</v>
      </c>
      <c r="P4" s="52" t="s">
        <v>14</v>
      </c>
      <c r="Q4" s="52" t="s">
        <v>15</v>
      </c>
      <c r="R4" s="52" t="s">
        <v>16</v>
      </c>
      <c r="S4" s="52" t="s">
        <v>17</v>
      </c>
      <c r="T4" s="52" t="s">
        <v>18</v>
      </c>
      <c r="U4" s="52" t="s">
        <v>19</v>
      </c>
      <c r="V4" s="52" t="s">
        <v>20</v>
      </c>
      <c r="W4" s="52" t="s">
        <v>21</v>
      </c>
      <c r="X4" s="52" t="s">
        <v>22</v>
      </c>
      <c r="Y4" s="52" t="s">
        <v>23</v>
      </c>
      <c r="Z4" s="52" t="s">
        <v>24</v>
      </c>
      <c r="AA4" s="52" t="s">
        <v>25</v>
      </c>
      <c r="AB4" s="52" t="s">
        <v>26</v>
      </c>
      <c r="AC4" s="52" t="s">
        <v>27</v>
      </c>
      <c r="AD4" s="52" t="s">
        <v>28</v>
      </c>
      <c r="AE4" s="52" t="s">
        <v>29</v>
      </c>
      <c r="AF4" s="52" t="s">
        <v>30</v>
      </c>
      <c r="AG4" s="52" t="s">
        <v>31</v>
      </c>
      <c r="AH4" s="52" t="s">
        <v>32</v>
      </c>
      <c r="AI4" s="52" t="s">
        <v>33</v>
      </c>
      <c r="AJ4" s="52" t="s">
        <v>34</v>
      </c>
      <c r="AK4" s="52" t="s">
        <v>35</v>
      </c>
      <c r="AL4" s="52" t="s">
        <v>36</v>
      </c>
      <c r="AM4" s="52" t="s">
        <v>37</v>
      </c>
      <c r="AN4" s="52" t="s">
        <v>38</v>
      </c>
      <c r="AO4" s="52" t="s">
        <v>39</v>
      </c>
      <c r="AP4" s="52" t="s">
        <v>40</v>
      </c>
      <c r="AQ4" s="52" t="s">
        <v>41</v>
      </c>
      <c r="AR4" s="52" t="s">
        <v>42</v>
      </c>
      <c r="AS4" s="52" t="s">
        <v>43</v>
      </c>
      <c r="AT4" s="52" t="s">
        <v>44</v>
      </c>
      <c r="AU4" s="52" t="s">
        <v>45</v>
      </c>
      <c r="AV4" s="52" t="s">
        <v>46</v>
      </c>
      <c r="AW4" s="52" t="s">
        <v>47</v>
      </c>
      <c r="AX4" s="52" t="s">
        <v>48</v>
      </c>
      <c r="AY4" s="52" t="s">
        <v>49</v>
      </c>
      <c r="AZ4" s="52" t="s">
        <v>50</v>
      </c>
      <c r="BA4" s="52" t="s">
        <v>51</v>
      </c>
      <c r="BB4" s="52" t="s">
        <v>52</v>
      </c>
      <c r="BC4" s="52" t="s">
        <v>53</v>
      </c>
      <c r="BD4" s="52" t="s">
        <v>54</v>
      </c>
      <c r="BE4" s="52" t="s">
        <v>55</v>
      </c>
      <c r="BF4" s="52" t="s">
        <v>56</v>
      </c>
      <c r="BG4" s="52" t="s">
        <v>57</v>
      </c>
      <c r="BH4" s="52" t="s">
        <v>58</v>
      </c>
      <c r="BI4" s="52" t="s">
        <v>59</v>
      </c>
      <c r="BJ4" s="52" t="s">
        <v>60</v>
      </c>
      <c r="BK4" s="52" t="s">
        <v>61</v>
      </c>
      <c r="BL4" s="52" t="s">
        <v>62</v>
      </c>
      <c r="BM4" s="52" t="s">
        <v>63</v>
      </c>
      <c r="BN4" s="52" t="s">
        <v>64</v>
      </c>
      <c r="BO4" s="52" t="s">
        <v>65</v>
      </c>
      <c r="BP4" s="52" t="s">
        <v>66</v>
      </c>
      <c r="BQ4" s="52" t="s">
        <v>67</v>
      </c>
      <c r="BR4" s="52" t="s">
        <v>68</v>
      </c>
      <c r="BS4" s="52" t="s">
        <v>69</v>
      </c>
      <c r="BT4" s="52" t="s">
        <v>70</v>
      </c>
      <c r="BU4" s="52" t="s">
        <v>71</v>
      </c>
      <c r="BV4" s="52" t="s">
        <v>72</v>
      </c>
      <c r="BW4" s="52" t="s">
        <v>73</v>
      </c>
      <c r="BX4" s="52" t="s">
        <v>74</v>
      </c>
      <c r="BY4" s="52" t="s">
        <v>75</v>
      </c>
      <c r="BZ4" s="52" t="s">
        <v>76</v>
      </c>
      <c r="CA4" s="52" t="s">
        <v>77</v>
      </c>
      <c r="CB4" s="52" t="s">
        <v>78</v>
      </c>
      <c r="CC4" s="52" t="s">
        <v>79</v>
      </c>
      <c r="CD4" s="52" t="s">
        <v>80</v>
      </c>
      <c r="CE4" s="52" t="s">
        <v>81</v>
      </c>
      <c r="CF4" s="52" t="s">
        <v>82</v>
      </c>
      <c r="CG4" s="52" t="s">
        <v>83</v>
      </c>
      <c r="CH4" s="52" t="s">
        <v>84</v>
      </c>
      <c r="CI4" s="52" t="s">
        <v>85</v>
      </c>
      <c r="CJ4" s="52" t="s">
        <v>86</v>
      </c>
      <c r="CK4" s="52" t="s">
        <v>87</v>
      </c>
      <c r="CL4" s="52" t="s">
        <v>88</v>
      </c>
      <c r="CM4" s="52" t="s">
        <v>89</v>
      </c>
      <c r="CN4" s="52" t="s">
        <v>90</v>
      </c>
      <c r="CO4" s="52" t="s">
        <v>91</v>
      </c>
      <c r="CP4" s="52" t="s">
        <v>92</v>
      </c>
      <c r="CQ4" s="52" t="s">
        <v>93</v>
      </c>
      <c r="CR4" s="52" t="s">
        <v>94</v>
      </c>
      <c r="CS4" s="52" t="s">
        <v>95</v>
      </c>
      <c r="CT4" s="52" t="s">
        <v>96</v>
      </c>
      <c r="CU4" s="52" t="s">
        <v>97</v>
      </c>
      <c r="CV4" s="52" t="s">
        <v>98</v>
      </c>
      <c r="CW4" s="52" t="s">
        <v>99</v>
      </c>
      <c r="CX4" s="52" t="s">
        <v>100</v>
      </c>
      <c r="CY4" s="52" t="s">
        <v>101</v>
      </c>
      <c r="CZ4" s="52" t="s">
        <v>102</v>
      </c>
      <c r="DA4" s="52" t="s">
        <v>103</v>
      </c>
      <c r="DB4" s="52" t="s">
        <v>104</v>
      </c>
      <c r="DC4" s="52" t="s">
        <v>105</v>
      </c>
      <c r="DD4" s="52" t="s">
        <v>106</v>
      </c>
      <c r="DE4" s="52" t="s">
        <v>107</v>
      </c>
      <c r="DF4" s="52" t="s">
        <v>108</v>
      </c>
      <c r="DG4" s="52" t="s">
        <v>109</v>
      </c>
      <c r="DH4" s="52" t="s">
        <v>110</v>
      </c>
      <c r="DI4" s="52" t="s">
        <v>111</v>
      </c>
      <c r="DJ4" s="52" t="s">
        <v>112</v>
      </c>
      <c r="DK4" s="52" t="s">
        <v>113</v>
      </c>
      <c r="DL4" s="52" t="s">
        <v>114</v>
      </c>
      <c r="DM4" s="52" t="s">
        <v>115</v>
      </c>
      <c r="DN4" s="52" t="s">
        <v>116</v>
      </c>
      <c r="DO4" s="52" t="s">
        <v>117</v>
      </c>
      <c r="DP4" s="52" t="s">
        <v>118</v>
      </c>
      <c r="DQ4" s="52" t="s">
        <v>119</v>
      </c>
      <c r="DR4" s="52" t="s">
        <v>120</v>
      </c>
      <c r="DS4" s="52" t="s">
        <v>121</v>
      </c>
      <c r="DT4" s="52" t="s">
        <v>122</v>
      </c>
      <c r="DU4" s="52" t="s">
        <v>123</v>
      </c>
      <c r="DV4" s="52" t="s">
        <v>124</v>
      </c>
      <c r="DW4" s="52" t="s">
        <v>125</v>
      </c>
      <c r="DX4" s="52" t="s">
        <v>126</v>
      </c>
      <c r="DY4" s="52" t="s">
        <v>127</v>
      </c>
      <c r="DZ4" s="52" t="s">
        <v>128</v>
      </c>
      <c r="EA4" s="52" t="s">
        <v>129</v>
      </c>
      <c r="EB4" s="52" t="s">
        <v>130</v>
      </c>
      <c r="EC4" s="52" t="s">
        <v>131</v>
      </c>
      <c r="ED4" s="52" t="s">
        <v>132</v>
      </c>
      <c r="EE4" s="52" t="s">
        <v>133</v>
      </c>
      <c r="EF4" s="52" t="s">
        <v>134</v>
      </c>
      <c r="EG4" s="52" t="s">
        <v>135</v>
      </c>
      <c r="EH4" s="52" t="s">
        <v>136</v>
      </c>
      <c r="EI4" s="52" t="s">
        <v>137</v>
      </c>
      <c r="EJ4" s="52" t="s">
        <v>138</v>
      </c>
      <c r="EK4" s="52" t="s">
        <v>139</v>
      </c>
      <c r="EL4" s="52" t="s">
        <v>140</v>
      </c>
      <c r="EM4" s="52" t="s">
        <v>141</v>
      </c>
      <c r="EN4" s="52" t="s">
        <v>142</v>
      </c>
      <c r="EO4" s="52" t="s">
        <v>143</v>
      </c>
      <c r="EP4" s="52" t="s">
        <v>144</v>
      </c>
      <c r="EQ4" s="52" t="s">
        <v>145</v>
      </c>
      <c r="ER4" s="52" t="s">
        <v>146</v>
      </c>
      <c r="ES4" s="52" t="s">
        <v>147</v>
      </c>
      <c r="ET4" s="52" t="s">
        <v>148</v>
      </c>
      <c r="EU4" s="52" t="s">
        <v>149</v>
      </c>
      <c r="EV4" s="52" t="s">
        <v>150</v>
      </c>
      <c r="EW4" s="52" t="s">
        <v>151</v>
      </c>
      <c r="EX4" s="52" t="s">
        <v>152</v>
      </c>
      <c r="EY4" s="52" t="s">
        <v>153</v>
      </c>
      <c r="EZ4" s="52" t="s">
        <v>154</v>
      </c>
      <c r="FA4" s="52" t="s">
        <v>155</v>
      </c>
      <c r="FB4" s="52" t="s">
        <v>156</v>
      </c>
      <c r="FC4" s="52" t="s">
        <v>157</v>
      </c>
      <c r="FD4" s="52" t="s">
        <v>158</v>
      </c>
      <c r="FE4" s="52" t="s">
        <v>159</v>
      </c>
      <c r="FF4" s="52" t="s">
        <v>160</v>
      </c>
      <c r="FG4" s="52" t="s">
        <v>161</v>
      </c>
      <c r="FH4" s="52" t="s">
        <v>162</v>
      </c>
      <c r="FI4" s="52" t="s">
        <v>163</v>
      </c>
      <c r="FJ4" s="52" t="s">
        <v>164</v>
      </c>
      <c r="FK4" s="52" t="s">
        <v>165</v>
      </c>
      <c r="FL4" s="52" t="s">
        <v>166</v>
      </c>
      <c r="FM4" s="52" t="s">
        <v>167</v>
      </c>
      <c r="FN4" s="52" t="s">
        <v>168</v>
      </c>
      <c r="FO4" s="52" t="s">
        <v>169</v>
      </c>
      <c r="FP4" s="52" t="s">
        <v>170</v>
      </c>
      <c r="FQ4" s="52" t="s">
        <v>171</v>
      </c>
      <c r="FR4" s="52" t="s">
        <v>172</v>
      </c>
      <c r="FS4" s="52" t="s">
        <v>173</v>
      </c>
      <c r="FT4" s="52" t="s">
        <v>174</v>
      </c>
      <c r="FU4" s="52" t="s">
        <v>175</v>
      </c>
      <c r="FV4" s="52" t="s">
        <v>176</v>
      </c>
      <c r="FW4" s="52" t="s">
        <v>177</v>
      </c>
      <c r="FX4" s="52" t="s">
        <v>178</v>
      </c>
      <c r="FY4" s="52" t="s">
        <v>179</v>
      </c>
      <c r="FZ4" s="52" t="s">
        <v>180</v>
      </c>
      <c r="GA4" s="52" t="s">
        <v>181</v>
      </c>
      <c r="GB4" s="52" t="s">
        <v>182</v>
      </c>
      <c r="GC4" s="52" t="s">
        <v>183</v>
      </c>
      <c r="GD4" s="52" t="s">
        <v>184</v>
      </c>
      <c r="GE4" s="52" t="s">
        <v>185</v>
      </c>
      <c r="GF4" s="52" t="s">
        <v>186</v>
      </c>
      <c r="GG4" s="52" t="s">
        <v>187</v>
      </c>
      <c r="GH4" s="52" t="s">
        <v>188</v>
      </c>
      <c r="GI4" s="52" t="s">
        <v>189</v>
      </c>
      <c r="GJ4" s="52" t="s">
        <v>190</v>
      </c>
      <c r="GK4" s="52" t="s">
        <v>191</v>
      </c>
      <c r="GL4" s="52" t="s">
        <v>192</v>
      </c>
      <c r="GM4" s="52" t="s">
        <v>193</v>
      </c>
      <c r="GN4" s="52" t="s">
        <v>194</v>
      </c>
      <c r="GO4" s="52" t="s">
        <v>195</v>
      </c>
      <c r="GP4" s="52" t="s">
        <v>196</v>
      </c>
      <c r="GQ4" s="52" t="s">
        <v>197</v>
      </c>
      <c r="GR4" s="52" t="s">
        <v>198</v>
      </c>
      <c r="GS4" s="52" t="s">
        <v>199</v>
      </c>
      <c r="GT4" s="52" t="s">
        <v>200</v>
      </c>
      <c r="GU4" s="52" t="s">
        <v>201</v>
      </c>
      <c r="GV4" s="52" t="s">
        <v>202</v>
      </c>
      <c r="GW4" s="52" t="s">
        <v>203</v>
      </c>
      <c r="GX4" s="52" t="s">
        <v>204</v>
      </c>
      <c r="GY4" s="52" t="s">
        <v>205</v>
      </c>
      <c r="GZ4" s="52" t="s">
        <v>206</v>
      </c>
      <c r="HA4" s="52" t="s">
        <v>207</v>
      </c>
      <c r="HB4" s="52" t="s">
        <v>208</v>
      </c>
      <c r="HC4" s="52" t="s">
        <v>209</v>
      </c>
      <c r="HD4" s="52" t="s">
        <v>210</v>
      </c>
      <c r="HE4" s="52" t="s">
        <v>211</v>
      </c>
      <c r="HF4" s="52" t="s">
        <v>212</v>
      </c>
      <c r="HG4" s="52" t="s">
        <v>213</v>
      </c>
      <c r="HH4" s="52" t="s">
        <v>214</v>
      </c>
      <c r="HI4" s="52" t="s">
        <v>215</v>
      </c>
      <c r="HJ4" s="52" t="s">
        <v>216</v>
      </c>
      <c r="HK4" s="52" t="s">
        <v>217</v>
      </c>
      <c r="HL4" s="52" t="s">
        <v>218</v>
      </c>
      <c r="HM4" s="52" t="s">
        <v>219</v>
      </c>
      <c r="HN4" s="52" t="s">
        <v>220</v>
      </c>
      <c r="HO4" s="52" t="s">
        <v>221</v>
      </c>
      <c r="HP4" s="52" t="s">
        <v>222</v>
      </c>
      <c r="HQ4" s="52" t="s">
        <v>223</v>
      </c>
      <c r="HR4" s="52" t="s">
        <v>224</v>
      </c>
      <c r="HS4" s="52" t="s">
        <v>225</v>
      </c>
      <c r="HT4" s="52" t="s">
        <v>226</v>
      </c>
      <c r="HU4" s="52" t="s">
        <v>227</v>
      </c>
      <c r="HV4" s="52" t="s">
        <v>228</v>
      </c>
      <c r="HW4" s="52" t="s">
        <v>229</v>
      </c>
      <c r="HX4" s="52" t="s">
        <v>230</v>
      </c>
      <c r="HY4" s="52" t="s">
        <v>231</v>
      </c>
      <c r="HZ4" s="52" t="s">
        <v>232</v>
      </c>
      <c r="IA4" s="52" t="s">
        <v>233</v>
      </c>
      <c r="IB4" s="52" t="s">
        <v>234</v>
      </c>
      <c r="IC4" s="52" t="s">
        <v>235</v>
      </c>
      <c r="ID4" s="52" t="s">
        <v>236</v>
      </c>
    </row>
    <row r="5" spans="1:238" ht="46.5" customHeight="1">
      <c r="A5" s="7"/>
      <c r="B5" s="8"/>
      <c r="C5" s="8"/>
      <c r="D5" s="34" t="s">
        <v>237</v>
      </c>
      <c r="E5" s="34"/>
      <c r="F5" s="34"/>
      <c r="G5" s="53"/>
      <c r="H5" s="53"/>
      <c r="I5" s="53"/>
      <c r="J5" s="53"/>
      <c r="K5" s="53"/>
      <c r="L5" s="53"/>
      <c r="M5" s="52"/>
      <c r="N5" s="52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4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</row>
    <row r="6" spans="1:238" ht="134.25" customHeight="1">
      <c r="A6" s="7"/>
      <c r="B6" s="8"/>
      <c r="C6" s="8"/>
      <c r="D6" s="35" t="s">
        <v>238</v>
      </c>
      <c r="E6" s="36" t="s">
        <v>239</v>
      </c>
      <c r="F6" s="36" t="s">
        <v>240</v>
      </c>
      <c r="G6" s="53"/>
      <c r="H6" s="53"/>
      <c r="I6" s="53"/>
      <c r="J6" s="53"/>
      <c r="K6" s="53"/>
      <c r="L6" s="53"/>
      <c r="M6" s="52"/>
      <c r="N6" s="52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4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</row>
    <row r="7" spans="1:238" s="2" customFormat="1">
      <c r="A7" s="37" t="s">
        <v>241</v>
      </c>
      <c r="B7" s="9" t="s">
        <v>242</v>
      </c>
      <c r="C7" s="38" t="s">
        <v>243</v>
      </c>
      <c r="D7" s="39">
        <f>E7+F7</f>
        <v>43675.236000000019</v>
      </c>
      <c r="E7" s="39">
        <f>E10+E17+E28+E30+E33+E35+E37+E39+E41+E43+E45+E47+E49+E51+E53+E55+E57+E59+E61+E63+E65</f>
        <v>14325.145000000011</v>
      </c>
      <c r="F7" s="39">
        <f>F10+F17+F28+F30+F33+F37+F39+F43+F51</f>
        <v>29350.091000000004</v>
      </c>
      <c r="G7" s="39">
        <f t="shared" ref="G7:BS7" si="0">G10+G17+G28+G30+G33+G35+G37+G39+G41+G43+G45+G47+G49+G51+G53+G55+G57+G59+G61+G63+G65</f>
        <v>623.57899999999995</v>
      </c>
      <c r="H7" s="39">
        <f t="shared" si="0"/>
        <v>68.959000000000003</v>
      </c>
      <c r="I7" s="39">
        <f t="shared" si="0"/>
        <v>194.72099999999998</v>
      </c>
      <c r="J7" s="39">
        <f t="shared" si="0"/>
        <v>9.9369999999999994</v>
      </c>
      <c r="K7" s="39">
        <f t="shared" si="0"/>
        <v>41.186999999999998</v>
      </c>
      <c r="L7" s="39">
        <f t="shared" si="0"/>
        <v>219.96299999999999</v>
      </c>
      <c r="M7" s="39">
        <f t="shared" si="0"/>
        <v>236.69300000000001</v>
      </c>
      <c r="N7" s="39">
        <f t="shared" si="0"/>
        <v>0</v>
      </c>
      <c r="O7" s="39">
        <f t="shared" si="0"/>
        <v>19.872</v>
      </c>
      <c r="P7" s="39">
        <f t="shared" si="0"/>
        <v>29.038999999999998</v>
      </c>
      <c r="Q7" s="39">
        <f t="shared" si="0"/>
        <v>1.9350000000000001</v>
      </c>
      <c r="R7" s="39">
        <f t="shared" si="0"/>
        <v>214.899</v>
      </c>
      <c r="S7" s="39">
        <f t="shared" si="0"/>
        <v>13.552</v>
      </c>
      <c r="T7" s="39">
        <f t="shared" si="0"/>
        <v>136.46</v>
      </c>
      <c r="U7" s="39">
        <f t="shared" si="0"/>
        <v>7.7419999999999991</v>
      </c>
      <c r="V7" s="39">
        <f t="shared" si="0"/>
        <v>24.311</v>
      </c>
      <c r="W7" s="39">
        <f t="shared" si="0"/>
        <v>105.072</v>
      </c>
      <c r="X7" s="39">
        <f t="shared" si="0"/>
        <v>34.826000000000001</v>
      </c>
      <c r="Y7" s="39">
        <f t="shared" si="0"/>
        <v>14.591000000000001</v>
      </c>
      <c r="Z7" s="39">
        <f t="shared" si="0"/>
        <v>22.169</v>
      </c>
      <c r="AA7" s="39">
        <f t="shared" si="0"/>
        <v>81.134</v>
      </c>
      <c r="AB7" s="39">
        <f t="shared" si="0"/>
        <v>194.797</v>
      </c>
      <c r="AC7" s="39">
        <f t="shared" si="0"/>
        <v>466.59499999999997</v>
      </c>
      <c r="AD7" s="39">
        <f t="shared" si="0"/>
        <v>0.877</v>
      </c>
      <c r="AE7" s="39">
        <f t="shared" si="0"/>
        <v>0</v>
      </c>
      <c r="AF7" s="39">
        <f t="shared" si="0"/>
        <v>309.13300000000004</v>
      </c>
      <c r="AG7" s="39">
        <f t="shared" si="0"/>
        <v>21.966999999999999</v>
      </c>
      <c r="AH7" s="39">
        <f t="shared" si="0"/>
        <v>0.438</v>
      </c>
      <c r="AI7" s="39">
        <f t="shared" si="0"/>
        <v>49.599000000000004</v>
      </c>
      <c r="AJ7" s="39">
        <f t="shared" si="0"/>
        <v>269.26099999999997</v>
      </c>
      <c r="AK7" s="39">
        <f t="shared" si="0"/>
        <v>225.80200000000002</v>
      </c>
      <c r="AL7" s="39">
        <f t="shared" si="0"/>
        <v>5.9340000000000002</v>
      </c>
      <c r="AM7" s="39">
        <f t="shared" si="0"/>
        <v>0</v>
      </c>
      <c r="AN7" s="39">
        <f t="shared" si="0"/>
        <v>355.25299999999999</v>
      </c>
      <c r="AO7" s="39">
        <f t="shared" si="0"/>
        <v>515.28300000000002</v>
      </c>
      <c r="AP7" s="39">
        <f t="shared" si="0"/>
        <v>0</v>
      </c>
      <c r="AQ7" s="39">
        <f t="shared" si="0"/>
        <v>487.64299999999997</v>
      </c>
      <c r="AR7" s="39">
        <f t="shared" si="0"/>
        <v>223.50200000000001</v>
      </c>
      <c r="AS7" s="39">
        <f t="shared" si="0"/>
        <v>4.968</v>
      </c>
      <c r="AT7" s="39">
        <f t="shared" si="0"/>
        <v>408.57499999999999</v>
      </c>
      <c r="AU7" s="39">
        <f t="shared" si="0"/>
        <v>87.906000000000006</v>
      </c>
      <c r="AV7" s="39">
        <f t="shared" si="0"/>
        <v>8.7690000000000001</v>
      </c>
      <c r="AW7" s="39">
        <f t="shared" si="0"/>
        <v>0</v>
      </c>
      <c r="AX7" s="39">
        <f t="shared" si="0"/>
        <v>0</v>
      </c>
      <c r="AY7" s="39">
        <f t="shared" si="0"/>
        <v>7.391</v>
      </c>
      <c r="AZ7" s="39">
        <f t="shared" si="0"/>
        <v>287.08199999999999</v>
      </c>
      <c r="BA7" s="39">
        <f t="shared" si="0"/>
        <v>43.057000000000002</v>
      </c>
      <c r="BB7" s="39">
        <f t="shared" si="0"/>
        <v>348.81899999999996</v>
      </c>
      <c r="BC7" s="39">
        <f t="shared" si="0"/>
        <v>324.887</v>
      </c>
      <c r="BD7" s="39">
        <f t="shared" si="0"/>
        <v>146.88499999999999</v>
      </c>
      <c r="BE7" s="39">
        <f t="shared" si="0"/>
        <v>0</v>
      </c>
      <c r="BF7" s="39">
        <f t="shared" si="0"/>
        <v>298.30399999999997</v>
      </c>
      <c r="BG7" s="39">
        <f t="shared" si="0"/>
        <v>233.13200000000001</v>
      </c>
      <c r="BH7" s="39">
        <f t="shared" si="0"/>
        <v>0</v>
      </c>
      <c r="BI7" s="39">
        <f t="shared" si="0"/>
        <v>0</v>
      </c>
      <c r="BJ7" s="39">
        <f t="shared" si="0"/>
        <v>178.30799999999999</v>
      </c>
      <c r="BK7" s="39">
        <f t="shared" si="0"/>
        <v>21.966000000000001</v>
      </c>
      <c r="BL7" s="39">
        <f t="shared" si="0"/>
        <v>306.49699999999996</v>
      </c>
      <c r="BM7" s="39">
        <f t="shared" si="0"/>
        <v>6.4339999999999993</v>
      </c>
      <c r="BN7" s="39">
        <f t="shared" si="0"/>
        <v>372.02500000000009</v>
      </c>
      <c r="BO7" s="39">
        <f t="shared" si="0"/>
        <v>0</v>
      </c>
      <c r="BP7" s="39">
        <f t="shared" si="0"/>
        <v>154.94900000000001</v>
      </c>
      <c r="BQ7" s="39">
        <f t="shared" si="0"/>
        <v>0</v>
      </c>
      <c r="BR7" s="39">
        <f t="shared" si="0"/>
        <v>12.222</v>
      </c>
      <c r="BS7" s="39">
        <f t="shared" si="0"/>
        <v>671.43600000000004</v>
      </c>
      <c r="BT7" s="39">
        <f>BT10+BT17+BT28+BT30+BT33+BT35+BT37+BT39+BT41+BT43+BT45+BT47+BT49+BT51+BT53+BT55+BT57+BT59+BT61+BT63+BT65</f>
        <v>149.339</v>
      </c>
      <c r="BU7" s="39">
        <f t="shared" ref="BU7:EF7" si="1">BU10+BU17+BU28+BU30+BU33+BU35+BU37+BU39+BU41+BU43+BU45+BU47+BU49+BU51+BU53+BU55+BU57+BU59+BU61+BU63+BU65</f>
        <v>413.57300000000004</v>
      </c>
      <c r="BV7" s="39">
        <f t="shared" si="1"/>
        <v>0</v>
      </c>
      <c r="BW7" s="39">
        <f t="shared" si="1"/>
        <v>367.41899999999998</v>
      </c>
      <c r="BX7" s="39">
        <f t="shared" si="1"/>
        <v>149.661</v>
      </c>
      <c r="BY7" s="39">
        <f t="shared" si="1"/>
        <v>273.37099999999998</v>
      </c>
      <c r="BZ7" s="39">
        <f t="shared" si="1"/>
        <v>13.420999999999999</v>
      </c>
      <c r="CA7" s="39">
        <f t="shared" si="1"/>
        <v>0</v>
      </c>
      <c r="CB7" s="39">
        <f t="shared" si="1"/>
        <v>240.21</v>
      </c>
      <c r="CC7" s="39">
        <f t="shared" si="1"/>
        <v>154.565</v>
      </c>
      <c r="CD7" s="39">
        <f t="shared" si="1"/>
        <v>2.919</v>
      </c>
      <c r="CE7" s="39">
        <f t="shared" si="1"/>
        <v>1.458</v>
      </c>
      <c r="CF7" s="39">
        <f t="shared" si="1"/>
        <v>31.902999999999999</v>
      </c>
      <c r="CG7" s="39">
        <f t="shared" si="1"/>
        <v>18.148</v>
      </c>
      <c r="CH7" s="39">
        <f t="shared" si="1"/>
        <v>38.646000000000001</v>
      </c>
      <c r="CI7" s="39">
        <f t="shared" si="1"/>
        <v>15.489999999999998</v>
      </c>
      <c r="CJ7" s="39">
        <f t="shared" si="1"/>
        <v>12.831999999999999</v>
      </c>
      <c r="CK7" s="39">
        <f t="shared" si="1"/>
        <v>175.54</v>
      </c>
      <c r="CL7" s="39">
        <f t="shared" si="1"/>
        <v>11.274999999999999</v>
      </c>
      <c r="CM7" s="39">
        <f t="shared" si="1"/>
        <v>0.71499999999999997</v>
      </c>
      <c r="CN7" s="39">
        <f t="shared" si="1"/>
        <v>20.489000000000001</v>
      </c>
      <c r="CO7" s="39">
        <f t="shared" si="1"/>
        <v>0.438</v>
      </c>
      <c r="CP7" s="39">
        <f t="shared" si="1"/>
        <v>192.85</v>
      </c>
      <c r="CQ7" s="39">
        <f t="shared" si="1"/>
        <v>0</v>
      </c>
      <c r="CR7" s="39">
        <f t="shared" si="1"/>
        <v>238.49700000000001</v>
      </c>
      <c r="CS7" s="39">
        <f t="shared" si="1"/>
        <v>6.2539999999999996</v>
      </c>
      <c r="CT7" s="39">
        <f t="shared" si="1"/>
        <v>62.274000000000001</v>
      </c>
      <c r="CU7" s="39">
        <f t="shared" si="1"/>
        <v>0</v>
      </c>
      <c r="CV7" s="39">
        <f t="shared" si="1"/>
        <v>0.877</v>
      </c>
      <c r="CW7" s="39">
        <f t="shared" si="1"/>
        <v>0</v>
      </c>
      <c r="CX7" s="39">
        <f t="shared" si="1"/>
        <v>0</v>
      </c>
      <c r="CY7" s="39">
        <f t="shared" si="1"/>
        <v>131.32899999999998</v>
      </c>
      <c r="CZ7" s="39">
        <f t="shared" si="1"/>
        <v>662.22199999999998</v>
      </c>
      <c r="DA7" s="39">
        <f t="shared" si="1"/>
        <v>0</v>
      </c>
      <c r="DB7" s="39">
        <f t="shared" si="1"/>
        <v>278.67500000000001</v>
      </c>
      <c r="DC7" s="39">
        <f t="shared" si="1"/>
        <v>185.75099999999998</v>
      </c>
      <c r="DD7" s="39">
        <f t="shared" si="1"/>
        <v>15.747</v>
      </c>
      <c r="DE7" s="39">
        <f t="shared" si="1"/>
        <v>23.687000000000001</v>
      </c>
      <c r="DF7" s="39">
        <f t="shared" si="1"/>
        <v>500.26499999999999</v>
      </c>
      <c r="DG7" s="39">
        <f t="shared" si="1"/>
        <v>250.69499999999999</v>
      </c>
      <c r="DH7" s="39">
        <f t="shared" si="1"/>
        <v>293.17900000000003</v>
      </c>
      <c r="DI7" s="39">
        <f t="shared" si="1"/>
        <v>363.67699999999996</v>
      </c>
      <c r="DJ7" s="39">
        <f t="shared" si="1"/>
        <v>1161.2619999999999</v>
      </c>
      <c r="DK7" s="39">
        <f t="shared" si="1"/>
        <v>0</v>
      </c>
      <c r="DL7" s="39">
        <f t="shared" si="1"/>
        <v>0</v>
      </c>
      <c r="DM7" s="39">
        <f t="shared" si="1"/>
        <v>4.5049999999999999</v>
      </c>
      <c r="DN7" s="39">
        <f t="shared" si="1"/>
        <v>1002.9589999999999</v>
      </c>
      <c r="DO7" s="39">
        <f t="shared" si="1"/>
        <v>26.258000000000003</v>
      </c>
      <c r="DP7" s="39">
        <f t="shared" si="1"/>
        <v>1.022</v>
      </c>
      <c r="DQ7" s="39">
        <f t="shared" si="1"/>
        <v>263.70699999999999</v>
      </c>
      <c r="DR7" s="39">
        <f t="shared" si="1"/>
        <v>34.603999999999999</v>
      </c>
      <c r="DS7" s="39">
        <f t="shared" si="1"/>
        <v>19.574000000000002</v>
      </c>
      <c r="DT7" s="39">
        <f t="shared" si="1"/>
        <v>0</v>
      </c>
      <c r="DU7" s="39">
        <f t="shared" si="1"/>
        <v>5.4080000000000004</v>
      </c>
      <c r="DV7" s="39">
        <f t="shared" si="1"/>
        <v>1615.444</v>
      </c>
      <c r="DW7" s="39">
        <f t="shared" si="1"/>
        <v>29.052</v>
      </c>
      <c r="DX7" s="39">
        <f t="shared" si="1"/>
        <v>1963.221</v>
      </c>
      <c r="DY7" s="39">
        <f t="shared" si="1"/>
        <v>9.2669999999999995</v>
      </c>
      <c r="DZ7" s="39">
        <f t="shared" si="1"/>
        <v>1314.268</v>
      </c>
      <c r="EA7" s="39">
        <f t="shared" si="1"/>
        <v>882.74800000000016</v>
      </c>
      <c r="EB7" s="39">
        <f t="shared" si="1"/>
        <v>510.017</v>
      </c>
      <c r="EC7" s="39">
        <f t="shared" si="1"/>
        <v>32.881</v>
      </c>
      <c r="ED7" s="39">
        <f t="shared" si="1"/>
        <v>19.873999999999999</v>
      </c>
      <c r="EE7" s="39">
        <f t="shared" si="1"/>
        <v>0</v>
      </c>
      <c r="EF7" s="39">
        <f t="shared" si="1"/>
        <v>9.9369999999999994</v>
      </c>
      <c r="EG7" s="39">
        <f t="shared" ref="EG7:GU7" si="2">EG10+EG17+EG28+EG30+EG33+EG35+EG37+EG39+EG41+EG43+EG45+EG47+EG49+EG51+EG53+EG55+EG57+EG59+EG61+EG63+EG65</f>
        <v>113.28</v>
      </c>
      <c r="EH7" s="39">
        <f t="shared" si="2"/>
        <v>29.885999999999996</v>
      </c>
      <c r="EI7" s="39">
        <f t="shared" si="2"/>
        <v>498.53500000000003</v>
      </c>
      <c r="EJ7" s="39">
        <f t="shared" si="2"/>
        <v>230.93799999999999</v>
      </c>
      <c r="EK7" s="39">
        <f t="shared" si="2"/>
        <v>256.56700000000001</v>
      </c>
      <c r="EL7" s="39">
        <f t="shared" si="2"/>
        <v>452.47</v>
      </c>
      <c r="EM7" s="39">
        <f t="shared" si="2"/>
        <v>116.4</v>
      </c>
      <c r="EN7" s="39">
        <f t="shared" si="2"/>
        <v>381.971</v>
      </c>
      <c r="EO7" s="39">
        <f t="shared" si="2"/>
        <v>0</v>
      </c>
      <c r="EP7" s="39">
        <f t="shared" si="2"/>
        <v>550.09299999999996</v>
      </c>
      <c r="EQ7" s="39">
        <f t="shared" si="2"/>
        <v>53.820999999999998</v>
      </c>
      <c r="ER7" s="39">
        <f t="shared" si="2"/>
        <v>724.41300000000001</v>
      </c>
      <c r="ES7" s="39">
        <f t="shared" si="2"/>
        <v>0</v>
      </c>
      <c r="ET7" s="39">
        <f t="shared" si="2"/>
        <v>127.129</v>
      </c>
      <c r="EU7" s="39">
        <f t="shared" si="2"/>
        <v>255.33500000000001</v>
      </c>
      <c r="EV7" s="39">
        <f t="shared" si="2"/>
        <v>730.57499999999993</v>
      </c>
      <c r="EW7" s="39">
        <f t="shared" si="2"/>
        <v>422.791</v>
      </c>
      <c r="EX7" s="39">
        <f t="shared" si="2"/>
        <v>403.57500000000005</v>
      </c>
      <c r="EY7" s="39">
        <f t="shared" si="2"/>
        <v>175.75199999999998</v>
      </c>
      <c r="EZ7" s="39">
        <f t="shared" si="2"/>
        <v>261.435</v>
      </c>
      <c r="FA7" s="39">
        <f t="shared" si="2"/>
        <v>154.893</v>
      </c>
      <c r="FB7" s="39">
        <f t="shared" si="2"/>
        <v>3.867</v>
      </c>
      <c r="FC7" s="39">
        <f t="shared" si="2"/>
        <v>13.61</v>
      </c>
      <c r="FD7" s="39">
        <f t="shared" si="2"/>
        <v>134.739</v>
      </c>
      <c r="FE7" s="39">
        <f t="shared" si="2"/>
        <v>274.80099999999999</v>
      </c>
      <c r="FF7" s="39">
        <f t="shared" si="2"/>
        <v>29.088999999999999</v>
      </c>
      <c r="FG7" s="39">
        <f t="shared" si="2"/>
        <v>296.678</v>
      </c>
      <c r="FH7" s="39">
        <f t="shared" si="2"/>
        <v>1517.8509999999999</v>
      </c>
      <c r="FI7" s="39">
        <f t="shared" si="2"/>
        <v>25.145</v>
      </c>
      <c r="FJ7" s="39">
        <f t="shared" si="2"/>
        <v>194.02100000000002</v>
      </c>
      <c r="FK7" s="39">
        <f t="shared" si="2"/>
        <v>1027.1399999999999</v>
      </c>
      <c r="FL7" s="39">
        <f t="shared" si="2"/>
        <v>1094.046</v>
      </c>
      <c r="FM7" s="39">
        <f t="shared" si="2"/>
        <v>21.902000000000001</v>
      </c>
      <c r="FN7" s="39">
        <f t="shared" si="2"/>
        <v>0</v>
      </c>
      <c r="FO7" s="39">
        <f t="shared" si="2"/>
        <v>0</v>
      </c>
      <c r="FP7" s="39">
        <f t="shared" si="2"/>
        <v>0</v>
      </c>
      <c r="FQ7" s="39">
        <f t="shared" si="2"/>
        <v>31.295000000000002</v>
      </c>
      <c r="FR7" s="39">
        <f t="shared" si="2"/>
        <v>128.15699999999998</v>
      </c>
      <c r="FS7" s="39">
        <f t="shared" si="2"/>
        <v>99.01400000000001</v>
      </c>
      <c r="FT7" s="39">
        <f t="shared" si="2"/>
        <v>215.93700000000001</v>
      </c>
      <c r="FU7" s="39">
        <f t="shared" si="2"/>
        <v>53.703000000000003</v>
      </c>
      <c r="FV7" s="39">
        <f t="shared" si="2"/>
        <v>368.61900000000003</v>
      </c>
      <c r="FW7" s="39">
        <f t="shared" si="2"/>
        <v>896.59300000000007</v>
      </c>
      <c r="FX7" s="39">
        <f t="shared" si="2"/>
        <v>2.085</v>
      </c>
      <c r="FY7" s="39">
        <f t="shared" si="2"/>
        <v>0</v>
      </c>
      <c r="FZ7" s="39">
        <f t="shared" si="2"/>
        <v>8.0459999999999994</v>
      </c>
      <c r="GA7" s="39">
        <f t="shared" si="2"/>
        <v>28.004999999999999</v>
      </c>
      <c r="GB7" s="39">
        <f t="shared" si="2"/>
        <v>212.249</v>
      </c>
      <c r="GC7" s="39">
        <f t="shared" si="2"/>
        <v>403.822</v>
      </c>
      <c r="GD7" s="39">
        <f t="shared" si="2"/>
        <v>390.08499999999998</v>
      </c>
      <c r="GE7" s="39">
        <f t="shared" si="2"/>
        <v>11.757999999999999</v>
      </c>
      <c r="GF7" s="39">
        <f t="shared" si="2"/>
        <v>3.6349999999999998</v>
      </c>
      <c r="GG7" s="39">
        <f t="shared" si="2"/>
        <v>8.6349999999999998</v>
      </c>
      <c r="GH7" s="39">
        <f t="shared" si="2"/>
        <v>5.9509999999999996</v>
      </c>
      <c r="GI7" s="39">
        <f t="shared" si="2"/>
        <v>19.873999999999999</v>
      </c>
      <c r="GJ7" s="39">
        <f t="shared" si="2"/>
        <v>244.971</v>
      </c>
      <c r="GK7" s="39">
        <f t="shared" si="2"/>
        <v>11.712999999999999</v>
      </c>
      <c r="GL7" s="39">
        <f t="shared" si="2"/>
        <v>2.76</v>
      </c>
      <c r="GM7" s="39">
        <f t="shared" si="2"/>
        <v>0</v>
      </c>
      <c r="GN7" s="39">
        <f t="shared" si="2"/>
        <v>17.095000000000002</v>
      </c>
      <c r="GO7" s="39">
        <f t="shared" si="2"/>
        <v>257.91500000000002</v>
      </c>
      <c r="GP7" s="39">
        <f t="shared" si="2"/>
        <v>0</v>
      </c>
      <c r="GQ7" s="39">
        <f t="shared" si="2"/>
        <v>0</v>
      </c>
      <c r="GR7" s="39">
        <f t="shared" si="2"/>
        <v>222.642</v>
      </c>
      <c r="GS7" s="39">
        <f t="shared" si="2"/>
        <v>651.25400000000002</v>
      </c>
      <c r="GT7" s="39">
        <f t="shared" si="2"/>
        <v>0</v>
      </c>
      <c r="GU7" s="39">
        <f t="shared" si="2"/>
        <v>227.62400000000002</v>
      </c>
      <c r="GV7" s="39">
        <f t="shared" ref="GV7:ID7" si="3">GV10+GV17+GV28+GV30+GV33+GV35+GV37+GV39+GV41+GV43+GV45+GV47+GV49+GV51+GV53+GV55+GV57+GV59+GV61+GV63+GV65</f>
        <v>127.27300000000001</v>
      </c>
      <c r="GW7" s="39">
        <f t="shared" si="3"/>
        <v>152.75900000000001</v>
      </c>
      <c r="GX7" s="39">
        <f t="shared" si="3"/>
        <v>22.315999999999999</v>
      </c>
      <c r="GY7" s="39">
        <f t="shared" si="3"/>
        <v>0.438</v>
      </c>
      <c r="GZ7" s="39">
        <f t="shared" si="3"/>
        <v>141.06199999999998</v>
      </c>
      <c r="HA7" s="39">
        <f t="shared" si="3"/>
        <v>250.43799999999999</v>
      </c>
      <c r="HB7" s="39">
        <f t="shared" si="3"/>
        <v>0.438</v>
      </c>
      <c r="HC7" s="39">
        <f t="shared" si="3"/>
        <v>591.88900000000001</v>
      </c>
      <c r="HD7" s="39">
        <f t="shared" si="3"/>
        <v>0</v>
      </c>
      <c r="HE7" s="39">
        <f t="shared" si="3"/>
        <v>115.58</v>
      </c>
      <c r="HF7" s="39">
        <f t="shared" si="3"/>
        <v>86.486999999999995</v>
      </c>
      <c r="HG7" s="39">
        <f t="shared" si="3"/>
        <v>232.589</v>
      </c>
      <c r="HH7" s="39">
        <f t="shared" si="3"/>
        <v>0</v>
      </c>
      <c r="HI7" s="39">
        <f t="shared" si="3"/>
        <v>197.05199999999999</v>
      </c>
      <c r="HJ7" s="39">
        <f t="shared" si="3"/>
        <v>0</v>
      </c>
      <c r="HK7" s="39">
        <f t="shared" si="3"/>
        <v>428.89599999999996</v>
      </c>
      <c r="HL7" s="39">
        <f t="shared" si="3"/>
        <v>12.945</v>
      </c>
      <c r="HM7" s="39">
        <f t="shared" si="3"/>
        <v>702.98900000000003</v>
      </c>
      <c r="HN7" s="39">
        <f t="shared" si="3"/>
        <v>11.771000000000001</v>
      </c>
      <c r="HO7" s="39">
        <f t="shared" si="3"/>
        <v>52.449999999999996</v>
      </c>
      <c r="HP7" s="39">
        <f t="shared" si="3"/>
        <v>182.53499999999997</v>
      </c>
      <c r="HQ7" s="39">
        <f t="shared" si="3"/>
        <v>0</v>
      </c>
      <c r="HR7" s="39">
        <f t="shared" si="3"/>
        <v>136.49</v>
      </c>
      <c r="HS7" s="39">
        <f t="shared" si="3"/>
        <v>168.68</v>
      </c>
      <c r="HT7" s="39">
        <f t="shared" si="3"/>
        <v>202.54899999999998</v>
      </c>
      <c r="HU7" s="39">
        <f t="shared" si="3"/>
        <v>277.67700000000002</v>
      </c>
      <c r="HV7" s="39">
        <f t="shared" si="3"/>
        <v>129.804</v>
      </c>
      <c r="HW7" s="39">
        <f t="shared" si="3"/>
        <v>27.137</v>
      </c>
      <c r="HX7" s="39">
        <f t="shared" si="3"/>
        <v>18.552</v>
      </c>
      <c r="HY7" s="39">
        <f t="shared" si="3"/>
        <v>23.905000000000001</v>
      </c>
      <c r="HZ7" s="39">
        <f t="shared" si="3"/>
        <v>1.9350000000000001</v>
      </c>
      <c r="IA7" s="39">
        <f t="shared" si="3"/>
        <v>19.52</v>
      </c>
      <c r="IB7" s="39">
        <f t="shared" si="3"/>
        <v>6.3239999999999998</v>
      </c>
      <c r="IC7" s="39">
        <f t="shared" si="3"/>
        <v>243.54400000000001</v>
      </c>
      <c r="ID7" s="39">
        <f t="shared" si="3"/>
        <v>659.29099999999994</v>
      </c>
    </row>
    <row r="8" spans="1:238" ht="15" customHeight="1">
      <c r="A8" s="40">
        <v>1</v>
      </c>
      <c r="B8" s="11" t="s">
        <v>244</v>
      </c>
      <c r="C8" s="41" t="s">
        <v>245</v>
      </c>
      <c r="D8" s="10">
        <f>E8+F8</f>
        <v>0</v>
      </c>
      <c r="E8" s="12">
        <f>SUM(G8:ID8)</f>
        <v>0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</row>
    <row r="9" spans="1:238" ht="13.5" customHeight="1">
      <c r="A9" s="40"/>
      <c r="B9" s="11"/>
      <c r="C9" s="41" t="s">
        <v>246</v>
      </c>
      <c r="D9" s="10">
        <f t="shared" ref="D9:D15" si="4">E9+F9</f>
        <v>0.4</v>
      </c>
      <c r="E9" s="12">
        <f>E11+E13</f>
        <v>0.4</v>
      </c>
      <c r="F9" s="12">
        <f>F11+F13</f>
        <v>0</v>
      </c>
      <c r="G9" s="12">
        <f t="shared" ref="G9:BR9" si="5">G11+G13</f>
        <v>0</v>
      </c>
      <c r="H9" s="12">
        <f t="shared" si="5"/>
        <v>0</v>
      </c>
      <c r="I9" s="12">
        <f t="shared" si="5"/>
        <v>0</v>
      </c>
      <c r="J9" s="12">
        <f t="shared" si="5"/>
        <v>0</v>
      </c>
      <c r="K9" s="12">
        <f t="shared" si="5"/>
        <v>0</v>
      </c>
      <c r="L9" s="12">
        <f t="shared" si="5"/>
        <v>0</v>
      </c>
      <c r="M9" s="12">
        <f t="shared" si="5"/>
        <v>0</v>
      </c>
      <c r="N9" s="12">
        <f t="shared" si="5"/>
        <v>0</v>
      </c>
      <c r="O9" s="12">
        <f t="shared" si="5"/>
        <v>0</v>
      </c>
      <c r="P9" s="12">
        <f t="shared" si="5"/>
        <v>0</v>
      </c>
      <c r="Q9" s="12">
        <f t="shared" si="5"/>
        <v>0</v>
      </c>
      <c r="R9" s="12">
        <f t="shared" si="5"/>
        <v>0</v>
      </c>
      <c r="S9" s="12">
        <f t="shared" si="5"/>
        <v>0</v>
      </c>
      <c r="T9" s="12">
        <f t="shared" si="5"/>
        <v>0</v>
      </c>
      <c r="U9" s="12">
        <f t="shared" si="5"/>
        <v>0</v>
      </c>
      <c r="V9" s="12">
        <f t="shared" si="5"/>
        <v>0</v>
      </c>
      <c r="W9" s="12">
        <f t="shared" si="5"/>
        <v>0</v>
      </c>
      <c r="X9" s="12">
        <f t="shared" si="5"/>
        <v>0</v>
      </c>
      <c r="Y9" s="12">
        <f t="shared" si="5"/>
        <v>0</v>
      </c>
      <c r="Z9" s="12">
        <f t="shared" si="5"/>
        <v>0</v>
      </c>
      <c r="AA9" s="12">
        <f t="shared" si="5"/>
        <v>0</v>
      </c>
      <c r="AB9" s="12">
        <f t="shared" si="5"/>
        <v>0</v>
      </c>
      <c r="AC9" s="12">
        <f t="shared" si="5"/>
        <v>0</v>
      </c>
      <c r="AD9" s="12">
        <f t="shared" si="5"/>
        <v>0</v>
      </c>
      <c r="AE9" s="12">
        <f t="shared" si="5"/>
        <v>0</v>
      </c>
      <c r="AF9" s="12">
        <f t="shared" si="5"/>
        <v>0</v>
      </c>
      <c r="AG9" s="12">
        <f t="shared" si="5"/>
        <v>0</v>
      </c>
      <c r="AH9" s="12">
        <f t="shared" si="5"/>
        <v>0</v>
      </c>
      <c r="AI9" s="12">
        <f t="shared" si="5"/>
        <v>0</v>
      </c>
      <c r="AJ9" s="12">
        <f t="shared" si="5"/>
        <v>0</v>
      </c>
      <c r="AK9" s="12">
        <f t="shared" si="5"/>
        <v>0</v>
      </c>
      <c r="AL9" s="12">
        <f t="shared" si="5"/>
        <v>0</v>
      </c>
      <c r="AM9" s="12">
        <f t="shared" si="5"/>
        <v>0</v>
      </c>
      <c r="AN9" s="12">
        <f t="shared" si="5"/>
        <v>0</v>
      </c>
      <c r="AO9" s="12">
        <f t="shared" si="5"/>
        <v>0</v>
      </c>
      <c r="AP9" s="12">
        <f t="shared" si="5"/>
        <v>0</v>
      </c>
      <c r="AQ9" s="12">
        <f t="shared" si="5"/>
        <v>0</v>
      </c>
      <c r="AR9" s="12">
        <f t="shared" si="5"/>
        <v>0</v>
      </c>
      <c r="AS9" s="12">
        <f t="shared" si="5"/>
        <v>0</v>
      </c>
      <c r="AT9" s="12">
        <f t="shared" si="5"/>
        <v>0</v>
      </c>
      <c r="AU9" s="12">
        <f t="shared" si="5"/>
        <v>0</v>
      </c>
      <c r="AV9" s="12">
        <f t="shared" si="5"/>
        <v>0</v>
      </c>
      <c r="AW9" s="12">
        <f t="shared" si="5"/>
        <v>0</v>
      </c>
      <c r="AX9" s="12">
        <f t="shared" si="5"/>
        <v>0</v>
      </c>
      <c r="AY9" s="12">
        <f t="shared" si="5"/>
        <v>0</v>
      </c>
      <c r="AZ9" s="12">
        <f t="shared" si="5"/>
        <v>0</v>
      </c>
      <c r="BA9" s="12">
        <f t="shared" si="5"/>
        <v>0</v>
      </c>
      <c r="BB9" s="12">
        <f t="shared" si="5"/>
        <v>0</v>
      </c>
      <c r="BC9" s="12">
        <f t="shared" si="5"/>
        <v>0</v>
      </c>
      <c r="BD9" s="12">
        <f t="shared" si="5"/>
        <v>0</v>
      </c>
      <c r="BE9" s="12">
        <f t="shared" si="5"/>
        <v>0</v>
      </c>
      <c r="BF9" s="12">
        <f t="shared" si="5"/>
        <v>0</v>
      </c>
      <c r="BG9" s="12">
        <f t="shared" si="5"/>
        <v>0</v>
      </c>
      <c r="BH9" s="12">
        <f t="shared" si="5"/>
        <v>0</v>
      </c>
      <c r="BI9" s="12">
        <f t="shared" si="5"/>
        <v>0</v>
      </c>
      <c r="BJ9" s="12">
        <f t="shared" si="5"/>
        <v>0</v>
      </c>
      <c r="BK9" s="12">
        <f t="shared" si="5"/>
        <v>0</v>
      </c>
      <c r="BL9" s="12">
        <f t="shared" si="5"/>
        <v>0</v>
      </c>
      <c r="BM9" s="12">
        <f t="shared" si="5"/>
        <v>0</v>
      </c>
      <c r="BN9" s="12">
        <f t="shared" si="5"/>
        <v>0</v>
      </c>
      <c r="BO9" s="12">
        <f t="shared" si="5"/>
        <v>0</v>
      </c>
      <c r="BP9" s="12">
        <f t="shared" si="5"/>
        <v>0</v>
      </c>
      <c r="BQ9" s="12">
        <f t="shared" si="5"/>
        <v>0</v>
      </c>
      <c r="BR9" s="12">
        <f t="shared" si="5"/>
        <v>0</v>
      </c>
      <c r="BS9" s="12">
        <f t="shared" ref="BS9:ED9" si="6">BS11+BS13</f>
        <v>0</v>
      </c>
      <c r="BT9" s="12">
        <f t="shared" si="6"/>
        <v>0</v>
      </c>
      <c r="BU9" s="12">
        <f t="shared" si="6"/>
        <v>0</v>
      </c>
      <c r="BV9" s="12">
        <f t="shared" si="6"/>
        <v>0</v>
      </c>
      <c r="BW9" s="12">
        <f t="shared" si="6"/>
        <v>0</v>
      </c>
      <c r="BX9" s="12">
        <f t="shared" si="6"/>
        <v>0</v>
      </c>
      <c r="BY9" s="12">
        <f t="shared" si="6"/>
        <v>0</v>
      </c>
      <c r="BZ9" s="12">
        <f t="shared" si="6"/>
        <v>0</v>
      </c>
      <c r="CA9" s="12">
        <f t="shared" si="6"/>
        <v>0</v>
      </c>
      <c r="CB9" s="12">
        <f t="shared" si="6"/>
        <v>0</v>
      </c>
      <c r="CC9" s="12">
        <f t="shared" si="6"/>
        <v>0</v>
      </c>
      <c r="CD9" s="12">
        <f t="shared" si="6"/>
        <v>0</v>
      </c>
      <c r="CE9" s="12">
        <f t="shared" si="6"/>
        <v>0</v>
      </c>
      <c r="CF9" s="12">
        <f t="shared" si="6"/>
        <v>0</v>
      </c>
      <c r="CG9" s="12">
        <f t="shared" si="6"/>
        <v>0</v>
      </c>
      <c r="CH9" s="12">
        <f t="shared" si="6"/>
        <v>0</v>
      </c>
      <c r="CI9" s="12">
        <f t="shared" si="6"/>
        <v>0</v>
      </c>
      <c r="CJ9" s="12">
        <f t="shared" si="6"/>
        <v>0</v>
      </c>
      <c r="CK9" s="12">
        <f t="shared" si="6"/>
        <v>0</v>
      </c>
      <c r="CL9" s="12">
        <f t="shared" si="6"/>
        <v>0</v>
      </c>
      <c r="CM9" s="12">
        <f t="shared" si="6"/>
        <v>0</v>
      </c>
      <c r="CN9" s="12">
        <f t="shared" si="6"/>
        <v>0</v>
      </c>
      <c r="CO9" s="12">
        <f t="shared" si="6"/>
        <v>0</v>
      </c>
      <c r="CP9" s="12">
        <f t="shared" si="6"/>
        <v>0</v>
      </c>
      <c r="CQ9" s="12">
        <f t="shared" si="6"/>
        <v>0</v>
      </c>
      <c r="CR9" s="12">
        <f t="shared" si="6"/>
        <v>0</v>
      </c>
      <c r="CS9" s="12">
        <f t="shared" si="6"/>
        <v>0</v>
      </c>
      <c r="CT9" s="12">
        <f t="shared" si="6"/>
        <v>0</v>
      </c>
      <c r="CU9" s="12">
        <f t="shared" si="6"/>
        <v>0</v>
      </c>
      <c r="CV9" s="12">
        <f t="shared" si="6"/>
        <v>0</v>
      </c>
      <c r="CW9" s="12">
        <f t="shared" si="6"/>
        <v>0</v>
      </c>
      <c r="CX9" s="12">
        <f t="shared" si="6"/>
        <v>0</v>
      </c>
      <c r="CY9" s="12">
        <f t="shared" si="6"/>
        <v>0</v>
      </c>
      <c r="CZ9" s="12">
        <f t="shared" si="6"/>
        <v>0</v>
      </c>
      <c r="DA9" s="12">
        <f t="shared" si="6"/>
        <v>0</v>
      </c>
      <c r="DB9" s="12">
        <f t="shared" si="6"/>
        <v>0</v>
      </c>
      <c r="DC9" s="12">
        <f t="shared" si="6"/>
        <v>0</v>
      </c>
      <c r="DD9" s="12">
        <f t="shared" si="6"/>
        <v>0</v>
      </c>
      <c r="DE9" s="12">
        <f t="shared" si="6"/>
        <v>0</v>
      </c>
      <c r="DF9" s="12">
        <f t="shared" si="6"/>
        <v>0</v>
      </c>
      <c r="DG9" s="12">
        <f t="shared" si="6"/>
        <v>0</v>
      </c>
      <c r="DH9" s="12">
        <f t="shared" si="6"/>
        <v>0</v>
      </c>
      <c r="DI9" s="12">
        <f t="shared" si="6"/>
        <v>0</v>
      </c>
      <c r="DJ9" s="12">
        <f t="shared" si="6"/>
        <v>0</v>
      </c>
      <c r="DK9" s="12">
        <f t="shared" si="6"/>
        <v>0</v>
      </c>
      <c r="DL9" s="12">
        <f t="shared" si="6"/>
        <v>0</v>
      </c>
      <c r="DM9" s="12">
        <f t="shared" si="6"/>
        <v>0</v>
      </c>
      <c r="DN9" s="12">
        <f t="shared" si="6"/>
        <v>0</v>
      </c>
      <c r="DO9" s="12">
        <f t="shared" si="6"/>
        <v>0</v>
      </c>
      <c r="DP9" s="12">
        <f t="shared" si="6"/>
        <v>0</v>
      </c>
      <c r="DQ9" s="12">
        <f t="shared" si="6"/>
        <v>0</v>
      </c>
      <c r="DR9" s="12">
        <f t="shared" si="6"/>
        <v>0</v>
      </c>
      <c r="DS9" s="12">
        <f t="shared" si="6"/>
        <v>0</v>
      </c>
      <c r="DT9" s="12">
        <f t="shared" si="6"/>
        <v>0</v>
      </c>
      <c r="DU9" s="12">
        <f t="shared" si="6"/>
        <v>0</v>
      </c>
      <c r="DV9" s="12">
        <f t="shared" si="6"/>
        <v>0</v>
      </c>
      <c r="DW9" s="12">
        <f t="shared" si="6"/>
        <v>0</v>
      </c>
      <c r="DX9" s="12">
        <f t="shared" si="6"/>
        <v>0</v>
      </c>
      <c r="DY9" s="12">
        <f t="shared" si="6"/>
        <v>0</v>
      </c>
      <c r="DZ9" s="12">
        <f t="shared" si="6"/>
        <v>0</v>
      </c>
      <c r="EA9" s="12">
        <f t="shared" si="6"/>
        <v>0</v>
      </c>
      <c r="EB9" s="12">
        <f t="shared" si="6"/>
        <v>0</v>
      </c>
      <c r="EC9" s="12">
        <f t="shared" si="6"/>
        <v>0</v>
      </c>
      <c r="ED9" s="12">
        <f t="shared" si="6"/>
        <v>0</v>
      </c>
      <c r="EE9" s="12">
        <f t="shared" ref="EE9:GP9" si="7">EE11+EE13</f>
        <v>0</v>
      </c>
      <c r="EF9" s="12">
        <f t="shared" si="7"/>
        <v>0</v>
      </c>
      <c r="EG9" s="12">
        <f t="shared" si="7"/>
        <v>0</v>
      </c>
      <c r="EH9" s="12">
        <f t="shared" si="7"/>
        <v>0</v>
      </c>
      <c r="EI9" s="12">
        <f t="shared" si="7"/>
        <v>0</v>
      </c>
      <c r="EJ9" s="12">
        <f t="shared" si="7"/>
        <v>0</v>
      </c>
      <c r="EK9" s="12">
        <f t="shared" si="7"/>
        <v>0</v>
      </c>
      <c r="EL9" s="12">
        <f t="shared" si="7"/>
        <v>0</v>
      </c>
      <c r="EM9" s="12">
        <f t="shared" si="7"/>
        <v>0</v>
      </c>
      <c r="EN9" s="12">
        <f t="shared" si="7"/>
        <v>0</v>
      </c>
      <c r="EO9" s="12">
        <f t="shared" si="7"/>
        <v>0</v>
      </c>
      <c r="EP9" s="12">
        <f t="shared" si="7"/>
        <v>0</v>
      </c>
      <c r="EQ9" s="12">
        <f t="shared" si="7"/>
        <v>0</v>
      </c>
      <c r="ER9" s="12">
        <f t="shared" si="7"/>
        <v>0</v>
      </c>
      <c r="ES9" s="12">
        <f t="shared" si="7"/>
        <v>0</v>
      </c>
      <c r="ET9" s="12">
        <f t="shared" si="7"/>
        <v>0</v>
      </c>
      <c r="EU9" s="12">
        <f t="shared" si="7"/>
        <v>0</v>
      </c>
      <c r="EV9" s="12">
        <f t="shared" si="7"/>
        <v>0</v>
      </c>
      <c r="EW9" s="12">
        <f t="shared" si="7"/>
        <v>0</v>
      </c>
      <c r="EX9" s="12">
        <f t="shared" si="7"/>
        <v>0</v>
      </c>
      <c r="EY9" s="12">
        <f t="shared" si="7"/>
        <v>0</v>
      </c>
      <c r="EZ9" s="12">
        <f t="shared" si="7"/>
        <v>0</v>
      </c>
      <c r="FA9" s="12">
        <f t="shared" si="7"/>
        <v>0</v>
      </c>
      <c r="FB9" s="12">
        <f t="shared" si="7"/>
        <v>0</v>
      </c>
      <c r="FC9" s="12">
        <f t="shared" si="7"/>
        <v>0</v>
      </c>
      <c r="FD9" s="12">
        <f t="shared" si="7"/>
        <v>0</v>
      </c>
      <c r="FE9" s="12">
        <f t="shared" si="7"/>
        <v>0</v>
      </c>
      <c r="FF9" s="12">
        <f t="shared" si="7"/>
        <v>0</v>
      </c>
      <c r="FG9" s="12">
        <f t="shared" si="7"/>
        <v>0</v>
      </c>
      <c r="FH9" s="12">
        <f t="shared" si="7"/>
        <v>0</v>
      </c>
      <c r="FI9" s="12">
        <f t="shared" si="7"/>
        <v>0</v>
      </c>
      <c r="FJ9" s="12">
        <f t="shared" si="7"/>
        <v>0</v>
      </c>
      <c r="FK9" s="12">
        <f t="shared" si="7"/>
        <v>0</v>
      </c>
      <c r="FL9" s="12">
        <f t="shared" si="7"/>
        <v>0.2</v>
      </c>
      <c r="FM9" s="12">
        <f t="shared" si="7"/>
        <v>0</v>
      </c>
      <c r="FN9" s="12">
        <f t="shared" si="7"/>
        <v>0</v>
      </c>
      <c r="FO9" s="12">
        <f t="shared" si="7"/>
        <v>0</v>
      </c>
      <c r="FP9" s="12">
        <f t="shared" si="7"/>
        <v>0</v>
      </c>
      <c r="FQ9" s="12">
        <f t="shared" si="7"/>
        <v>0</v>
      </c>
      <c r="FR9" s="12">
        <f t="shared" si="7"/>
        <v>0</v>
      </c>
      <c r="FS9" s="12">
        <f t="shared" si="7"/>
        <v>0</v>
      </c>
      <c r="FT9" s="12">
        <f t="shared" si="7"/>
        <v>0</v>
      </c>
      <c r="FU9" s="12">
        <f t="shared" si="7"/>
        <v>0</v>
      </c>
      <c r="FV9" s="12">
        <f t="shared" si="7"/>
        <v>0</v>
      </c>
      <c r="FW9" s="12">
        <f t="shared" si="7"/>
        <v>0</v>
      </c>
      <c r="FX9" s="12">
        <f t="shared" si="7"/>
        <v>0</v>
      </c>
      <c r="FY9" s="12">
        <f t="shared" si="7"/>
        <v>0</v>
      </c>
      <c r="FZ9" s="12">
        <f t="shared" si="7"/>
        <v>0</v>
      </c>
      <c r="GA9" s="12">
        <f t="shared" si="7"/>
        <v>0</v>
      </c>
      <c r="GB9" s="12">
        <f t="shared" si="7"/>
        <v>0</v>
      </c>
      <c r="GC9" s="12">
        <f t="shared" si="7"/>
        <v>0</v>
      </c>
      <c r="GD9" s="12">
        <f t="shared" si="7"/>
        <v>0</v>
      </c>
      <c r="GE9" s="12">
        <f t="shared" si="7"/>
        <v>0</v>
      </c>
      <c r="GF9" s="12">
        <f t="shared" si="7"/>
        <v>0</v>
      </c>
      <c r="GG9" s="12">
        <f t="shared" si="7"/>
        <v>0</v>
      </c>
      <c r="GH9" s="12">
        <f t="shared" si="7"/>
        <v>0</v>
      </c>
      <c r="GI9" s="12">
        <f t="shared" si="7"/>
        <v>0</v>
      </c>
      <c r="GJ9" s="12">
        <f t="shared" si="7"/>
        <v>0</v>
      </c>
      <c r="GK9" s="12">
        <f t="shared" si="7"/>
        <v>0</v>
      </c>
      <c r="GL9" s="12">
        <f t="shared" si="7"/>
        <v>0</v>
      </c>
      <c r="GM9" s="12">
        <f t="shared" si="7"/>
        <v>0</v>
      </c>
      <c r="GN9" s="12">
        <f t="shared" si="7"/>
        <v>0</v>
      </c>
      <c r="GO9" s="12">
        <f t="shared" si="7"/>
        <v>0</v>
      </c>
      <c r="GP9" s="12">
        <f t="shared" si="7"/>
        <v>0</v>
      </c>
      <c r="GQ9" s="12">
        <f t="shared" ref="GQ9:ID9" si="8">GQ11+GQ13</f>
        <v>0</v>
      </c>
      <c r="GR9" s="12">
        <f t="shared" si="8"/>
        <v>0</v>
      </c>
      <c r="GS9" s="12">
        <f t="shared" si="8"/>
        <v>0</v>
      </c>
      <c r="GT9" s="12">
        <f t="shared" si="8"/>
        <v>0</v>
      </c>
      <c r="GU9" s="12">
        <f t="shared" si="8"/>
        <v>0</v>
      </c>
      <c r="GV9" s="12">
        <f t="shared" si="8"/>
        <v>0</v>
      </c>
      <c r="GW9" s="12">
        <f t="shared" si="8"/>
        <v>0</v>
      </c>
      <c r="GX9" s="12">
        <f t="shared" si="8"/>
        <v>0</v>
      </c>
      <c r="GY9" s="12">
        <f t="shared" si="8"/>
        <v>0</v>
      </c>
      <c r="GZ9" s="12">
        <f t="shared" si="8"/>
        <v>0</v>
      </c>
      <c r="HA9" s="12">
        <f t="shared" si="8"/>
        <v>0</v>
      </c>
      <c r="HB9" s="12">
        <f t="shared" si="8"/>
        <v>0</v>
      </c>
      <c r="HC9" s="12">
        <f t="shared" si="8"/>
        <v>0</v>
      </c>
      <c r="HD9" s="12">
        <f t="shared" si="8"/>
        <v>0</v>
      </c>
      <c r="HE9" s="12">
        <f t="shared" si="8"/>
        <v>0</v>
      </c>
      <c r="HF9" s="12">
        <f t="shared" si="8"/>
        <v>0</v>
      </c>
      <c r="HG9" s="12">
        <f t="shared" si="8"/>
        <v>0</v>
      </c>
      <c r="HH9" s="12">
        <f t="shared" si="8"/>
        <v>0</v>
      </c>
      <c r="HI9" s="12">
        <f t="shared" si="8"/>
        <v>0</v>
      </c>
      <c r="HJ9" s="12">
        <f t="shared" si="8"/>
        <v>0</v>
      </c>
      <c r="HK9" s="12">
        <f t="shared" si="8"/>
        <v>0</v>
      </c>
      <c r="HL9" s="12">
        <f t="shared" si="8"/>
        <v>0</v>
      </c>
      <c r="HM9" s="12">
        <f t="shared" si="8"/>
        <v>0</v>
      </c>
      <c r="HN9" s="12">
        <f t="shared" si="8"/>
        <v>0</v>
      </c>
      <c r="HO9" s="12">
        <f t="shared" si="8"/>
        <v>0</v>
      </c>
      <c r="HP9" s="12">
        <f t="shared" si="8"/>
        <v>0</v>
      </c>
      <c r="HQ9" s="12">
        <f t="shared" si="8"/>
        <v>0</v>
      </c>
      <c r="HR9" s="12">
        <f t="shared" si="8"/>
        <v>0</v>
      </c>
      <c r="HS9" s="12">
        <f t="shared" si="8"/>
        <v>0</v>
      </c>
      <c r="HT9" s="12">
        <f t="shared" si="8"/>
        <v>0</v>
      </c>
      <c r="HU9" s="12">
        <f t="shared" si="8"/>
        <v>0</v>
      </c>
      <c r="HV9" s="12">
        <f t="shared" si="8"/>
        <v>0</v>
      </c>
      <c r="HW9" s="12">
        <f t="shared" si="8"/>
        <v>0</v>
      </c>
      <c r="HX9" s="12">
        <f t="shared" si="8"/>
        <v>0</v>
      </c>
      <c r="HY9" s="12">
        <f t="shared" si="8"/>
        <v>0</v>
      </c>
      <c r="HZ9" s="12">
        <f t="shared" si="8"/>
        <v>0</v>
      </c>
      <c r="IA9" s="12">
        <f t="shared" si="8"/>
        <v>0</v>
      </c>
      <c r="IB9" s="12">
        <f t="shared" si="8"/>
        <v>0</v>
      </c>
      <c r="IC9" s="12">
        <f t="shared" si="8"/>
        <v>0.2</v>
      </c>
      <c r="ID9" s="12">
        <f t="shared" si="8"/>
        <v>0</v>
      </c>
    </row>
    <row r="10" spans="1:238" ht="15" customHeight="1">
      <c r="A10" s="40"/>
      <c r="B10" s="11" t="s">
        <v>247</v>
      </c>
      <c r="C10" s="41" t="s">
        <v>243</v>
      </c>
      <c r="D10" s="10">
        <f t="shared" si="4"/>
        <v>286.49</v>
      </c>
      <c r="E10" s="12">
        <f>E12+E14+E15</f>
        <v>286.49</v>
      </c>
      <c r="F10" s="12">
        <f>F12+F14+F15</f>
        <v>0</v>
      </c>
      <c r="G10" s="12">
        <f t="shared" ref="G10:BR10" si="9">G12+G14+G15</f>
        <v>0</v>
      </c>
      <c r="H10" s="12">
        <f t="shared" si="9"/>
        <v>0</v>
      </c>
      <c r="I10" s="12">
        <f t="shared" si="9"/>
        <v>0</v>
      </c>
      <c r="J10" s="12">
        <f t="shared" si="9"/>
        <v>0</v>
      </c>
      <c r="K10" s="12">
        <f t="shared" si="9"/>
        <v>0</v>
      </c>
      <c r="L10" s="12">
        <f t="shared" si="9"/>
        <v>0</v>
      </c>
      <c r="M10" s="12">
        <f t="shared" si="9"/>
        <v>0</v>
      </c>
      <c r="N10" s="12">
        <f t="shared" si="9"/>
        <v>0</v>
      </c>
      <c r="O10" s="12">
        <f t="shared" si="9"/>
        <v>0</v>
      </c>
      <c r="P10" s="12">
        <f t="shared" si="9"/>
        <v>0</v>
      </c>
      <c r="Q10" s="12">
        <f t="shared" si="9"/>
        <v>0</v>
      </c>
      <c r="R10" s="12">
        <f t="shared" si="9"/>
        <v>0</v>
      </c>
      <c r="S10" s="12">
        <f t="shared" si="9"/>
        <v>0</v>
      </c>
      <c r="T10" s="12">
        <f t="shared" si="9"/>
        <v>0</v>
      </c>
      <c r="U10" s="12">
        <f t="shared" si="9"/>
        <v>0</v>
      </c>
      <c r="V10" s="12">
        <f t="shared" si="9"/>
        <v>0</v>
      </c>
      <c r="W10" s="12">
        <f t="shared" si="9"/>
        <v>0</v>
      </c>
      <c r="X10" s="12">
        <f t="shared" si="9"/>
        <v>0</v>
      </c>
      <c r="Y10" s="12">
        <f t="shared" si="9"/>
        <v>0</v>
      </c>
      <c r="Z10" s="12">
        <f t="shared" si="9"/>
        <v>0</v>
      </c>
      <c r="AA10" s="12">
        <f t="shared" si="9"/>
        <v>0</v>
      </c>
      <c r="AB10" s="12">
        <f t="shared" si="9"/>
        <v>0</v>
      </c>
      <c r="AC10" s="12">
        <f t="shared" si="9"/>
        <v>0</v>
      </c>
      <c r="AD10" s="12">
        <f t="shared" si="9"/>
        <v>0</v>
      </c>
      <c r="AE10" s="12">
        <f t="shared" si="9"/>
        <v>0</v>
      </c>
      <c r="AF10" s="12">
        <f t="shared" si="9"/>
        <v>0</v>
      </c>
      <c r="AG10" s="12">
        <f t="shared" si="9"/>
        <v>0</v>
      </c>
      <c r="AH10" s="12">
        <f t="shared" si="9"/>
        <v>0</v>
      </c>
      <c r="AI10" s="12">
        <f t="shared" si="9"/>
        <v>0</v>
      </c>
      <c r="AJ10" s="12">
        <f t="shared" si="9"/>
        <v>0</v>
      </c>
      <c r="AK10" s="12">
        <f t="shared" si="9"/>
        <v>0</v>
      </c>
      <c r="AL10" s="12">
        <f t="shared" si="9"/>
        <v>0</v>
      </c>
      <c r="AM10" s="12">
        <f t="shared" si="9"/>
        <v>0</v>
      </c>
      <c r="AN10" s="12">
        <f t="shared" si="9"/>
        <v>0</v>
      </c>
      <c r="AO10" s="12">
        <f t="shared" si="9"/>
        <v>0</v>
      </c>
      <c r="AP10" s="12">
        <f t="shared" si="9"/>
        <v>0</v>
      </c>
      <c r="AQ10" s="12">
        <f t="shared" si="9"/>
        <v>0</v>
      </c>
      <c r="AR10" s="12">
        <f t="shared" si="9"/>
        <v>0</v>
      </c>
      <c r="AS10" s="12">
        <f t="shared" si="9"/>
        <v>0</v>
      </c>
      <c r="AT10" s="12">
        <f t="shared" si="9"/>
        <v>0</v>
      </c>
      <c r="AU10" s="12">
        <f t="shared" si="9"/>
        <v>0</v>
      </c>
      <c r="AV10" s="12">
        <f t="shared" si="9"/>
        <v>0</v>
      </c>
      <c r="AW10" s="12">
        <f t="shared" si="9"/>
        <v>0</v>
      </c>
      <c r="AX10" s="12">
        <f t="shared" si="9"/>
        <v>0</v>
      </c>
      <c r="AY10" s="12">
        <f t="shared" si="9"/>
        <v>0</v>
      </c>
      <c r="AZ10" s="12">
        <f t="shared" si="9"/>
        <v>0</v>
      </c>
      <c r="BA10" s="12">
        <f t="shared" si="9"/>
        <v>0</v>
      </c>
      <c r="BB10" s="12">
        <f t="shared" si="9"/>
        <v>0</v>
      </c>
      <c r="BC10" s="12">
        <f t="shared" si="9"/>
        <v>0</v>
      </c>
      <c r="BD10" s="12">
        <f t="shared" si="9"/>
        <v>0</v>
      </c>
      <c r="BE10" s="12">
        <f t="shared" si="9"/>
        <v>0</v>
      </c>
      <c r="BF10" s="12">
        <f t="shared" si="9"/>
        <v>0</v>
      </c>
      <c r="BG10" s="12">
        <f t="shared" si="9"/>
        <v>0</v>
      </c>
      <c r="BH10" s="12">
        <f t="shared" si="9"/>
        <v>0</v>
      </c>
      <c r="BI10" s="12">
        <f t="shared" si="9"/>
        <v>0</v>
      </c>
      <c r="BJ10" s="12">
        <f t="shared" si="9"/>
        <v>0</v>
      </c>
      <c r="BK10" s="12">
        <f t="shared" si="9"/>
        <v>0</v>
      </c>
      <c r="BL10" s="12">
        <f t="shared" si="9"/>
        <v>0</v>
      </c>
      <c r="BM10" s="12">
        <f t="shared" si="9"/>
        <v>0</v>
      </c>
      <c r="BN10" s="12">
        <f t="shared" si="9"/>
        <v>0</v>
      </c>
      <c r="BO10" s="12">
        <f t="shared" si="9"/>
        <v>0</v>
      </c>
      <c r="BP10" s="12">
        <f t="shared" si="9"/>
        <v>0</v>
      </c>
      <c r="BQ10" s="12">
        <f t="shared" si="9"/>
        <v>0</v>
      </c>
      <c r="BR10" s="12">
        <f t="shared" si="9"/>
        <v>0</v>
      </c>
      <c r="BS10" s="12">
        <f t="shared" ref="BS10:ED10" si="10">BS12+BS14+BS15</f>
        <v>0</v>
      </c>
      <c r="BT10" s="12">
        <f t="shared" si="10"/>
        <v>0</v>
      </c>
      <c r="BU10" s="12">
        <f t="shared" si="10"/>
        <v>0</v>
      </c>
      <c r="BV10" s="12">
        <f t="shared" si="10"/>
        <v>0</v>
      </c>
      <c r="BW10" s="12">
        <f t="shared" si="10"/>
        <v>0</v>
      </c>
      <c r="BX10" s="12">
        <f t="shared" si="10"/>
        <v>0</v>
      </c>
      <c r="BY10" s="12">
        <f t="shared" si="10"/>
        <v>0</v>
      </c>
      <c r="BZ10" s="12">
        <f t="shared" si="10"/>
        <v>0</v>
      </c>
      <c r="CA10" s="12">
        <f t="shared" si="10"/>
        <v>0</v>
      </c>
      <c r="CB10" s="12">
        <f t="shared" si="10"/>
        <v>0</v>
      </c>
      <c r="CC10" s="12">
        <f t="shared" si="10"/>
        <v>0</v>
      </c>
      <c r="CD10" s="12">
        <f t="shared" si="10"/>
        <v>0</v>
      </c>
      <c r="CE10" s="12">
        <f t="shared" si="10"/>
        <v>0</v>
      </c>
      <c r="CF10" s="12">
        <f t="shared" si="10"/>
        <v>0</v>
      </c>
      <c r="CG10" s="12">
        <f t="shared" si="10"/>
        <v>0</v>
      </c>
      <c r="CH10" s="12">
        <f t="shared" si="10"/>
        <v>0</v>
      </c>
      <c r="CI10" s="12">
        <f t="shared" si="10"/>
        <v>0</v>
      </c>
      <c r="CJ10" s="12">
        <f t="shared" si="10"/>
        <v>0</v>
      </c>
      <c r="CK10" s="12">
        <f t="shared" si="10"/>
        <v>0</v>
      </c>
      <c r="CL10" s="12">
        <f t="shared" si="10"/>
        <v>0</v>
      </c>
      <c r="CM10" s="12">
        <f t="shared" si="10"/>
        <v>0</v>
      </c>
      <c r="CN10" s="12">
        <f t="shared" si="10"/>
        <v>0</v>
      </c>
      <c r="CO10" s="12">
        <f t="shared" si="10"/>
        <v>0</v>
      </c>
      <c r="CP10" s="12">
        <f t="shared" si="10"/>
        <v>0</v>
      </c>
      <c r="CQ10" s="12">
        <f t="shared" si="10"/>
        <v>0</v>
      </c>
      <c r="CR10" s="12">
        <f t="shared" si="10"/>
        <v>0</v>
      </c>
      <c r="CS10" s="12">
        <f t="shared" si="10"/>
        <v>0</v>
      </c>
      <c r="CT10" s="12">
        <f t="shared" si="10"/>
        <v>0</v>
      </c>
      <c r="CU10" s="12">
        <f t="shared" si="10"/>
        <v>0</v>
      </c>
      <c r="CV10" s="12">
        <f t="shared" si="10"/>
        <v>0</v>
      </c>
      <c r="CW10" s="12">
        <f t="shared" si="10"/>
        <v>0</v>
      </c>
      <c r="CX10" s="12">
        <f t="shared" si="10"/>
        <v>0</v>
      </c>
      <c r="CY10" s="12">
        <f t="shared" si="10"/>
        <v>0</v>
      </c>
      <c r="CZ10" s="12">
        <f t="shared" si="10"/>
        <v>0</v>
      </c>
      <c r="DA10" s="12">
        <f t="shared" si="10"/>
        <v>0</v>
      </c>
      <c r="DB10" s="12">
        <f t="shared" si="10"/>
        <v>0</v>
      </c>
      <c r="DC10" s="12">
        <f t="shared" si="10"/>
        <v>0</v>
      </c>
      <c r="DD10" s="12">
        <f t="shared" si="10"/>
        <v>0</v>
      </c>
      <c r="DE10" s="12">
        <f t="shared" si="10"/>
        <v>0</v>
      </c>
      <c r="DF10" s="12">
        <f t="shared" si="10"/>
        <v>0</v>
      </c>
      <c r="DG10" s="12">
        <f t="shared" si="10"/>
        <v>0</v>
      </c>
      <c r="DH10" s="12">
        <f t="shared" si="10"/>
        <v>0</v>
      </c>
      <c r="DI10" s="12">
        <f t="shared" si="10"/>
        <v>0</v>
      </c>
      <c r="DJ10" s="12">
        <f t="shared" si="10"/>
        <v>0</v>
      </c>
      <c r="DK10" s="12">
        <f t="shared" si="10"/>
        <v>0</v>
      </c>
      <c r="DL10" s="12">
        <f t="shared" si="10"/>
        <v>0</v>
      </c>
      <c r="DM10" s="12">
        <f t="shared" si="10"/>
        <v>0</v>
      </c>
      <c r="DN10" s="12">
        <f t="shared" si="10"/>
        <v>0</v>
      </c>
      <c r="DO10" s="12">
        <f t="shared" si="10"/>
        <v>0</v>
      </c>
      <c r="DP10" s="12">
        <f t="shared" si="10"/>
        <v>0</v>
      </c>
      <c r="DQ10" s="12">
        <f t="shared" si="10"/>
        <v>0</v>
      </c>
      <c r="DR10" s="12">
        <f t="shared" si="10"/>
        <v>0</v>
      </c>
      <c r="DS10" s="12">
        <f t="shared" si="10"/>
        <v>0</v>
      </c>
      <c r="DT10" s="12">
        <f t="shared" si="10"/>
        <v>0</v>
      </c>
      <c r="DU10" s="12">
        <f t="shared" si="10"/>
        <v>0</v>
      </c>
      <c r="DV10" s="12">
        <f t="shared" si="10"/>
        <v>0</v>
      </c>
      <c r="DW10" s="12">
        <f t="shared" si="10"/>
        <v>0</v>
      </c>
      <c r="DX10" s="12">
        <f t="shared" si="10"/>
        <v>0</v>
      </c>
      <c r="DY10" s="12">
        <f t="shared" si="10"/>
        <v>0</v>
      </c>
      <c r="DZ10" s="12">
        <f t="shared" si="10"/>
        <v>0</v>
      </c>
      <c r="EA10" s="12">
        <f t="shared" si="10"/>
        <v>0</v>
      </c>
      <c r="EB10" s="12">
        <f t="shared" si="10"/>
        <v>0</v>
      </c>
      <c r="EC10" s="12">
        <f t="shared" si="10"/>
        <v>0</v>
      </c>
      <c r="ED10" s="12">
        <f t="shared" si="10"/>
        <v>0</v>
      </c>
      <c r="EE10" s="12">
        <f t="shared" ref="EE10:GP10" si="11">EE12+EE14+EE15</f>
        <v>0</v>
      </c>
      <c r="EF10" s="12">
        <f t="shared" si="11"/>
        <v>0</v>
      </c>
      <c r="EG10" s="12">
        <f t="shared" si="11"/>
        <v>0</v>
      </c>
      <c r="EH10" s="12">
        <f t="shared" si="11"/>
        <v>0</v>
      </c>
      <c r="EI10" s="12">
        <f t="shared" si="11"/>
        <v>0</v>
      </c>
      <c r="EJ10" s="12">
        <f t="shared" si="11"/>
        <v>0</v>
      </c>
      <c r="EK10" s="12">
        <f t="shared" si="11"/>
        <v>0</v>
      </c>
      <c r="EL10" s="12">
        <f t="shared" si="11"/>
        <v>0</v>
      </c>
      <c r="EM10" s="12">
        <f t="shared" si="11"/>
        <v>0</v>
      </c>
      <c r="EN10" s="12">
        <f t="shared" si="11"/>
        <v>0</v>
      </c>
      <c r="EO10" s="12">
        <f t="shared" si="11"/>
        <v>0</v>
      </c>
      <c r="EP10" s="12">
        <f t="shared" si="11"/>
        <v>0</v>
      </c>
      <c r="EQ10" s="12">
        <f t="shared" si="11"/>
        <v>0</v>
      </c>
      <c r="ER10" s="12">
        <f t="shared" si="11"/>
        <v>0</v>
      </c>
      <c r="ES10" s="12">
        <f t="shared" si="11"/>
        <v>0</v>
      </c>
      <c r="ET10" s="12">
        <f t="shared" si="11"/>
        <v>0</v>
      </c>
      <c r="EU10" s="12">
        <f t="shared" si="11"/>
        <v>0</v>
      </c>
      <c r="EV10" s="12">
        <f t="shared" si="11"/>
        <v>0</v>
      </c>
      <c r="EW10" s="12">
        <f t="shared" si="11"/>
        <v>0</v>
      </c>
      <c r="EX10" s="12">
        <f t="shared" si="11"/>
        <v>0</v>
      </c>
      <c r="EY10" s="12">
        <f t="shared" si="11"/>
        <v>0</v>
      </c>
      <c r="EZ10" s="12">
        <f t="shared" si="11"/>
        <v>0</v>
      </c>
      <c r="FA10" s="12">
        <f t="shared" si="11"/>
        <v>0</v>
      </c>
      <c r="FB10" s="12">
        <f t="shared" si="11"/>
        <v>0</v>
      </c>
      <c r="FC10" s="12">
        <f t="shared" si="11"/>
        <v>0</v>
      </c>
      <c r="FD10" s="12">
        <f t="shared" si="11"/>
        <v>0</v>
      </c>
      <c r="FE10" s="12">
        <f t="shared" si="11"/>
        <v>0</v>
      </c>
      <c r="FF10" s="12">
        <f t="shared" si="11"/>
        <v>0</v>
      </c>
      <c r="FG10" s="12">
        <f t="shared" si="11"/>
        <v>0</v>
      </c>
      <c r="FH10" s="12">
        <f t="shared" si="11"/>
        <v>0</v>
      </c>
      <c r="FI10" s="12">
        <f t="shared" si="11"/>
        <v>0</v>
      </c>
      <c r="FJ10" s="12">
        <f t="shared" si="11"/>
        <v>0</v>
      </c>
      <c r="FK10" s="12">
        <f t="shared" si="11"/>
        <v>0</v>
      </c>
      <c r="FL10" s="12">
        <f t="shared" si="11"/>
        <v>152.56299999999999</v>
      </c>
      <c r="FM10" s="12">
        <f t="shared" si="11"/>
        <v>0</v>
      </c>
      <c r="FN10" s="12">
        <f t="shared" si="11"/>
        <v>0</v>
      </c>
      <c r="FO10" s="12">
        <f t="shared" si="11"/>
        <v>0</v>
      </c>
      <c r="FP10" s="12">
        <f t="shared" si="11"/>
        <v>0</v>
      </c>
      <c r="FQ10" s="12">
        <f t="shared" si="11"/>
        <v>0</v>
      </c>
      <c r="FR10" s="12">
        <f t="shared" si="11"/>
        <v>0</v>
      </c>
      <c r="FS10" s="12">
        <f t="shared" si="11"/>
        <v>0</v>
      </c>
      <c r="FT10" s="12">
        <f t="shared" si="11"/>
        <v>0</v>
      </c>
      <c r="FU10" s="12">
        <f t="shared" si="11"/>
        <v>0</v>
      </c>
      <c r="FV10" s="12">
        <f t="shared" si="11"/>
        <v>0</v>
      </c>
      <c r="FW10" s="12">
        <f t="shared" si="11"/>
        <v>0</v>
      </c>
      <c r="FX10" s="12">
        <f t="shared" si="11"/>
        <v>0</v>
      </c>
      <c r="FY10" s="12">
        <f t="shared" si="11"/>
        <v>0</v>
      </c>
      <c r="FZ10" s="12">
        <f t="shared" si="11"/>
        <v>0</v>
      </c>
      <c r="GA10" s="12">
        <f t="shared" si="11"/>
        <v>0</v>
      </c>
      <c r="GB10" s="12">
        <f t="shared" si="11"/>
        <v>0</v>
      </c>
      <c r="GC10" s="12">
        <f t="shared" si="11"/>
        <v>0</v>
      </c>
      <c r="GD10" s="12">
        <f t="shared" si="11"/>
        <v>0</v>
      </c>
      <c r="GE10" s="12">
        <f t="shared" si="11"/>
        <v>0</v>
      </c>
      <c r="GF10" s="12">
        <f t="shared" si="11"/>
        <v>0</v>
      </c>
      <c r="GG10" s="12">
        <f t="shared" si="11"/>
        <v>0</v>
      </c>
      <c r="GH10" s="12">
        <f t="shared" si="11"/>
        <v>0</v>
      </c>
      <c r="GI10" s="12">
        <f t="shared" si="11"/>
        <v>0</v>
      </c>
      <c r="GJ10" s="12">
        <f t="shared" si="11"/>
        <v>0</v>
      </c>
      <c r="GK10" s="12">
        <f t="shared" si="11"/>
        <v>0</v>
      </c>
      <c r="GL10" s="12">
        <f t="shared" si="11"/>
        <v>0</v>
      </c>
      <c r="GM10" s="12">
        <f t="shared" si="11"/>
        <v>0</v>
      </c>
      <c r="GN10" s="12">
        <f t="shared" si="11"/>
        <v>0</v>
      </c>
      <c r="GO10" s="12">
        <f t="shared" si="11"/>
        <v>0</v>
      </c>
      <c r="GP10" s="12">
        <f t="shared" si="11"/>
        <v>0</v>
      </c>
      <c r="GQ10" s="12">
        <f t="shared" ref="GQ10:ID10" si="12">GQ12+GQ14+GQ15</f>
        <v>0</v>
      </c>
      <c r="GR10" s="12">
        <f t="shared" si="12"/>
        <v>0</v>
      </c>
      <c r="GS10" s="12">
        <f t="shared" si="12"/>
        <v>0</v>
      </c>
      <c r="GT10" s="12">
        <f t="shared" si="12"/>
        <v>0</v>
      </c>
      <c r="GU10" s="12">
        <f t="shared" si="12"/>
        <v>0</v>
      </c>
      <c r="GV10" s="12">
        <f t="shared" si="12"/>
        <v>0</v>
      </c>
      <c r="GW10" s="12">
        <f t="shared" si="12"/>
        <v>0</v>
      </c>
      <c r="GX10" s="12">
        <f t="shared" si="12"/>
        <v>0</v>
      </c>
      <c r="GY10" s="12">
        <f t="shared" si="12"/>
        <v>0</v>
      </c>
      <c r="GZ10" s="12">
        <f t="shared" si="12"/>
        <v>0</v>
      </c>
      <c r="HA10" s="12">
        <f t="shared" si="12"/>
        <v>0</v>
      </c>
      <c r="HB10" s="12">
        <f t="shared" si="12"/>
        <v>0</v>
      </c>
      <c r="HC10" s="12">
        <f t="shared" si="12"/>
        <v>0</v>
      </c>
      <c r="HD10" s="12">
        <f t="shared" si="12"/>
        <v>0</v>
      </c>
      <c r="HE10" s="12">
        <f t="shared" si="12"/>
        <v>0</v>
      </c>
      <c r="HF10" s="12">
        <f t="shared" si="12"/>
        <v>0</v>
      </c>
      <c r="HG10" s="12">
        <f t="shared" si="12"/>
        <v>0</v>
      </c>
      <c r="HH10" s="12">
        <f t="shared" si="12"/>
        <v>0</v>
      </c>
      <c r="HI10" s="12">
        <f t="shared" si="12"/>
        <v>0</v>
      </c>
      <c r="HJ10" s="12">
        <f t="shared" si="12"/>
        <v>0</v>
      </c>
      <c r="HK10" s="12">
        <f t="shared" si="12"/>
        <v>0</v>
      </c>
      <c r="HL10" s="12">
        <f t="shared" si="12"/>
        <v>0</v>
      </c>
      <c r="HM10" s="12">
        <f t="shared" si="12"/>
        <v>0</v>
      </c>
      <c r="HN10" s="12">
        <f t="shared" si="12"/>
        <v>0</v>
      </c>
      <c r="HO10" s="12">
        <f t="shared" si="12"/>
        <v>0</v>
      </c>
      <c r="HP10" s="12">
        <f t="shared" si="12"/>
        <v>0</v>
      </c>
      <c r="HQ10" s="12">
        <f t="shared" si="12"/>
        <v>0</v>
      </c>
      <c r="HR10" s="12">
        <f t="shared" si="12"/>
        <v>0</v>
      </c>
      <c r="HS10" s="12">
        <f t="shared" si="12"/>
        <v>0</v>
      </c>
      <c r="HT10" s="12">
        <f t="shared" si="12"/>
        <v>0</v>
      </c>
      <c r="HU10" s="12">
        <f t="shared" si="12"/>
        <v>0</v>
      </c>
      <c r="HV10" s="12">
        <f t="shared" si="12"/>
        <v>0</v>
      </c>
      <c r="HW10" s="12">
        <f t="shared" si="12"/>
        <v>0</v>
      </c>
      <c r="HX10" s="12">
        <f t="shared" si="12"/>
        <v>0</v>
      </c>
      <c r="HY10" s="12">
        <f t="shared" si="12"/>
        <v>0</v>
      </c>
      <c r="HZ10" s="12">
        <f t="shared" si="12"/>
        <v>0</v>
      </c>
      <c r="IA10" s="12">
        <f t="shared" si="12"/>
        <v>0</v>
      </c>
      <c r="IB10" s="12">
        <f t="shared" si="12"/>
        <v>0</v>
      </c>
      <c r="IC10" s="12">
        <f t="shared" si="12"/>
        <v>133.92699999999999</v>
      </c>
      <c r="ID10" s="12">
        <f t="shared" si="12"/>
        <v>0</v>
      </c>
    </row>
    <row r="11" spans="1:238" ht="15" customHeight="1">
      <c r="A11" s="40" t="s">
        <v>248</v>
      </c>
      <c r="B11" s="11" t="s">
        <v>249</v>
      </c>
      <c r="C11" s="41" t="s">
        <v>246</v>
      </c>
      <c r="D11" s="10">
        <f t="shared" si="4"/>
        <v>0</v>
      </c>
      <c r="E11" s="12">
        <f t="shared" ref="E11:E16" si="13">SUM(G11:ID11)</f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3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</row>
    <row r="12" spans="1:238" ht="14.25" customHeight="1">
      <c r="A12" s="40"/>
      <c r="B12" s="11"/>
      <c r="C12" s="41" t="s">
        <v>243</v>
      </c>
      <c r="D12" s="10">
        <f t="shared" si="4"/>
        <v>0</v>
      </c>
      <c r="E12" s="12">
        <f t="shared" si="13"/>
        <v>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3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</row>
    <row r="13" spans="1:238" ht="15.75" customHeight="1">
      <c r="A13" s="40" t="s">
        <v>250</v>
      </c>
      <c r="B13" s="11" t="s">
        <v>251</v>
      </c>
      <c r="C13" s="41" t="s">
        <v>246</v>
      </c>
      <c r="D13" s="10">
        <f t="shared" si="4"/>
        <v>0.4</v>
      </c>
      <c r="E13" s="12">
        <f t="shared" si="13"/>
        <v>0.4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>
        <v>0.2</v>
      </c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>
        <v>0.2</v>
      </c>
      <c r="ID13" s="12"/>
    </row>
    <row r="14" spans="1:238" ht="13.5" customHeight="1">
      <c r="A14" s="40"/>
      <c r="B14" s="11"/>
      <c r="C14" s="41" t="s">
        <v>243</v>
      </c>
      <c r="D14" s="10">
        <f t="shared" si="4"/>
        <v>286.49</v>
      </c>
      <c r="E14" s="12">
        <f t="shared" si="13"/>
        <v>286.49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>
        <v>152.56299999999999</v>
      </c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>
        <v>133.92699999999999</v>
      </c>
      <c r="ID14" s="12"/>
    </row>
    <row r="15" spans="1:238" ht="17.25" customHeight="1">
      <c r="A15" s="40" t="s">
        <v>252</v>
      </c>
      <c r="B15" s="11" t="s">
        <v>253</v>
      </c>
      <c r="C15" s="41" t="s">
        <v>243</v>
      </c>
      <c r="D15" s="10">
        <f t="shared" si="4"/>
        <v>0</v>
      </c>
      <c r="E15" s="12">
        <f t="shared" si="13"/>
        <v>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</row>
    <row r="16" spans="1:238" ht="17.25" customHeight="1">
      <c r="A16" s="40" t="s">
        <v>254</v>
      </c>
      <c r="B16" s="15" t="s">
        <v>255</v>
      </c>
      <c r="C16" s="41" t="s">
        <v>245</v>
      </c>
      <c r="D16" s="42">
        <f>E16+F16</f>
        <v>1</v>
      </c>
      <c r="E16" s="43">
        <f t="shared" si="13"/>
        <v>1</v>
      </c>
      <c r="F16" s="43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>
        <v>1</v>
      </c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</row>
    <row r="17" spans="1:238" ht="15.75" customHeight="1">
      <c r="A17" s="40"/>
      <c r="B17" s="15"/>
      <c r="C17" s="41" t="s">
        <v>243</v>
      </c>
      <c r="D17" s="10">
        <f>E17+F17</f>
        <v>363.67699999999996</v>
      </c>
      <c r="E17" s="12">
        <f>E19+E21+E23+E25+E26</f>
        <v>363.67699999999996</v>
      </c>
      <c r="F17" s="12">
        <f>F19+F21+F23+F25+F26</f>
        <v>0</v>
      </c>
      <c r="G17" s="12">
        <f t="shared" ref="G17:BR17" si="14">G19+G21+G23+G25+G26</f>
        <v>0</v>
      </c>
      <c r="H17" s="12">
        <f t="shared" si="14"/>
        <v>0</v>
      </c>
      <c r="I17" s="12">
        <f t="shared" si="14"/>
        <v>0</v>
      </c>
      <c r="J17" s="12">
        <f t="shared" si="14"/>
        <v>0</v>
      </c>
      <c r="K17" s="12">
        <f t="shared" si="14"/>
        <v>0</v>
      </c>
      <c r="L17" s="12">
        <f t="shared" si="14"/>
        <v>0</v>
      </c>
      <c r="M17" s="12">
        <f t="shared" si="14"/>
        <v>0</v>
      </c>
      <c r="N17" s="12">
        <f t="shared" si="14"/>
        <v>0</v>
      </c>
      <c r="O17" s="12">
        <f t="shared" si="14"/>
        <v>0</v>
      </c>
      <c r="P17" s="12">
        <f t="shared" si="14"/>
        <v>0</v>
      </c>
      <c r="Q17" s="12">
        <f t="shared" si="14"/>
        <v>0</v>
      </c>
      <c r="R17" s="12">
        <f t="shared" si="14"/>
        <v>0</v>
      </c>
      <c r="S17" s="12">
        <f t="shared" si="14"/>
        <v>0</v>
      </c>
      <c r="T17" s="12">
        <f t="shared" si="14"/>
        <v>0</v>
      </c>
      <c r="U17" s="12">
        <f t="shared" si="14"/>
        <v>0</v>
      </c>
      <c r="V17" s="12">
        <f t="shared" si="14"/>
        <v>0</v>
      </c>
      <c r="W17" s="12">
        <f t="shared" si="14"/>
        <v>0</v>
      </c>
      <c r="X17" s="12">
        <f t="shared" si="14"/>
        <v>0</v>
      </c>
      <c r="Y17" s="12">
        <f t="shared" si="14"/>
        <v>0</v>
      </c>
      <c r="Z17" s="12">
        <f t="shared" si="14"/>
        <v>0</v>
      </c>
      <c r="AA17" s="12">
        <f t="shared" si="14"/>
        <v>0</v>
      </c>
      <c r="AB17" s="12">
        <f t="shared" si="14"/>
        <v>0</v>
      </c>
      <c r="AC17" s="12">
        <f t="shared" si="14"/>
        <v>0</v>
      </c>
      <c r="AD17" s="12">
        <f t="shared" si="14"/>
        <v>0</v>
      </c>
      <c r="AE17" s="12">
        <f t="shared" si="14"/>
        <v>0</v>
      </c>
      <c r="AF17" s="12">
        <f t="shared" si="14"/>
        <v>0</v>
      </c>
      <c r="AG17" s="12">
        <f t="shared" si="14"/>
        <v>0</v>
      </c>
      <c r="AH17" s="12">
        <f t="shared" si="14"/>
        <v>0</v>
      </c>
      <c r="AI17" s="12">
        <f t="shared" si="14"/>
        <v>0</v>
      </c>
      <c r="AJ17" s="12">
        <f t="shared" si="14"/>
        <v>0</v>
      </c>
      <c r="AK17" s="12">
        <f t="shared" si="14"/>
        <v>0</v>
      </c>
      <c r="AL17" s="12">
        <f t="shared" si="14"/>
        <v>0</v>
      </c>
      <c r="AM17" s="12">
        <f t="shared" si="14"/>
        <v>0</v>
      </c>
      <c r="AN17" s="12">
        <f t="shared" si="14"/>
        <v>0</v>
      </c>
      <c r="AO17" s="12">
        <f t="shared" si="14"/>
        <v>0</v>
      </c>
      <c r="AP17" s="12">
        <f t="shared" si="14"/>
        <v>0</v>
      </c>
      <c r="AQ17" s="12">
        <f t="shared" si="14"/>
        <v>0</v>
      </c>
      <c r="AR17" s="12">
        <f t="shared" si="14"/>
        <v>0</v>
      </c>
      <c r="AS17" s="12">
        <f t="shared" si="14"/>
        <v>0</v>
      </c>
      <c r="AT17" s="12">
        <f t="shared" si="14"/>
        <v>0</v>
      </c>
      <c r="AU17" s="12">
        <f t="shared" si="14"/>
        <v>0</v>
      </c>
      <c r="AV17" s="12">
        <f t="shared" si="14"/>
        <v>0</v>
      </c>
      <c r="AW17" s="12">
        <f t="shared" si="14"/>
        <v>0</v>
      </c>
      <c r="AX17" s="12">
        <f t="shared" si="14"/>
        <v>0</v>
      </c>
      <c r="AY17" s="12">
        <f t="shared" si="14"/>
        <v>0</v>
      </c>
      <c r="AZ17" s="12">
        <f t="shared" si="14"/>
        <v>0</v>
      </c>
      <c r="BA17" s="12">
        <f t="shared" si="14"/>
        <v>0</v>
      </c>
      <c r="BB17" s="12">
        <f t="shared" si="14"/>
        <v>0</v>
      </c>
      <c r="BC17" s="12">
        <f t="shared" si="14"/>
        <v>0</v>
      </c>
      <c r="BD17" s="12">
        <f t="shared" si="14"/>
        <v>0</v>
      </c>
      <c r="BE17" s="12">
        <f t="shared" si="14"/>
        <v>0</v>
      </c>
      <c r="BF17" s="12">
        <f t="shared" si="14"/>
        <v>0</v>
      </c>
      <c r="BG17" s="12">
        <f t="shared" si="14"/>
        <v>0</v>
      </c>
      <c r="BH17" s="12">
        <f t="shared" si="14"/>
        <v>0</v>
      </c>
      <c r="BI17" s="12">
        <f t="shared" si="14"/>
        <v>0</v>
      </c>
      <c r="BJ17" s="12">
        <f t="shared" si="14"/>
        <v>0</v>
      </c>
      <c r="BK17" s="12">
        <f t="shared" si="14"/>
        <v>0</v>
      </c>
      <c r="BL17" s="12">
        <f t="shared" si="14"/>
        <v>0</v>
      </c>
      <c r="BM17" s="12">
        <f t="shared" si="14"/>
        <v>0</v>
      </c>
      <c r="BN17" s="12">
        <f t="shared" si="14"/>
        <v>0</v>
      </c>
      <c r="BO17" s="12">
        <f t="shared" si="14"/>
        <v>0</v>
      </c>
      <c r="BP17" s="12">
        <f t="shared" si="14"/>
        <v>0</v>
      </c>
      <c r="BQ17" s="12">
        <f t="shared" si="14"/>
        <v>0</v>
      </c>
      <c r="BR17" s="12">
        <f t="shared" si="14"/>
        <v>0</v>
      </c>
      <c r="BS17" s="12">
        <f t="shared" ref="BS17:ED17" si="15">BS19+BS21+BS23+BS25+BS26</f>
        <v>0</v>
      </c>
      <c r="BT17" s="12">
        <f t="shared" si="15"/>
        <v>0</v>
      </c>
      <c r="BU17" s="12">
        <f t="shared" si="15"/>
        <v>0</v>
      </c>
      <c r="BV17" s="12">
        <f t="shared" si="15"/>
        <v>0</v>
      </c>
      <c r="BW17" s="12">
        <f t="shared" si="15"/>
        <v>0</v>
      </c>
      <c r="BX17" s="12">
        <f t="shared" si="15"/>
        <v>0</v>
      </c>
      <c r="BY17" s="12">
        <f t="shared" si="15"/>
        <v>0</v>
      </c>
      <c r="BZ17" s="12">
        <f t="shared" si="15"/>
        <v>0</v>
      </c>
      <c r="CA17" s="12">
        <f t="shared" si="15"/>
        <v>0</v>
      </c>
      <c r="CB17" s="12">
        <f t="shared" si="15"/>
        <v>0</v>
      </c>
      <c r="CC17" s="12">
        <f t="shared" si="15"/>
        <v>0</v>
      </c>
      <c r="CD17" s="12">
        <f t="shared" si="15"/>
        <v>0</v>
      </c>
      <c r="CE17" s="12">
        <f t="shared" si="15"/>
        <v>0</v>
      </c>
      <c r="CF17" s="12">
        <f t="shared" si="15"/>
        <v>0</v>
      </c>
      <c r="CG17" s="12">
        <f t="shared" si="15"/>
        <v>0</v>
      </c>
      <c r="CH17" s="12">
        <f t="shared" si="15"/>
        <v>0</v>
      </c>
      <c r="CI17" s="12">
        <f t="shared" si="15"/>
        <v>0</v>
      </c>
      <c r="CJ17" s="12">
        <f t="shared" si="15"/>
        <v>0</v>
      </c>
      <c r="CK17" s="12">
        <f t="shared" si="15"/>
        <v>0</v>
      </c>
      <c r="CL17" s="12">
        <f t="shared" si="15"/>
        <v>0</v>
      </c>
      <c r="CM17" s="12">
        <f t="shared" si="15"/>
        <v>0</v>
      </c>
      <c r="CN17" s="12">
        <f t="shared" si="15"/>
        <v>0</v>
      </c>
      <c r="CO17" s="12">
        <f t="shared" si="15"/>
        <v>0</v>
      </c>
      <c r="CP17" s="12">
        <f t="shared" si="15"/>
        <v>0</v>
      </c>
      <c r="CQ17" s="12">
        <f t="shared" si="15"/>
        <v>0</v>
      </c>
      <c r="CR17" s="12">
        <f t="shared" si="15"/>
        <v>0</v>
      </c>
      <c r="CS17" s="12">
        <f t="shared" si="15"/>
        <v>0</v>
      </c>
      <c r="CT17" s="12">
        <f t="shared" si="15"/>
        <v>0</v>
      </c>
      <c r="CU17" s="12">
        <f t="shared" si="15"/>
        <v>0</v>
      </c>
      <c r="CV17" s="12">
        <f t="shared" si="15"/>
        <v>0</v>
      </c>
      <c r="CW17" s="12">
        <f t="shared" si="15"/>
        <v>0</v>
      </c>
      <c r="CX17" s="12">
        <f t="shared" si="15"/>
        <v>0</v>
      </c>
      <c r="CY17" s="12">
        <f t="shared" si="15"/>
        <v>0</v>
      </c>
      <c r="CZ17" s="12">
        <f t="shared" si="15"/>
        <v>0</v>
      </c>
      <c r="DA17" s="12">
        <f t="shared" si="15"/>
        <v>0</v>
      </c>
      <c r="DB17" s="12">
        <f t="shared" si="15"/>
        <v>0</v>
      </c>
      <c r="DC17" s="12">
        <f t="shared" si="15"/>
        <v>0</v>
      </c>
      <c r="DD17" s="12">
        <f t="shared" si="15"/>
        <v>0</v>
      </c>
      <c r="DE17" s="12">
        <f t="shared" si="15"/>
        <v>0</v>
      </c>
      <c r="DF17" s="12">
        <f t="shared" si="15"/>
        <v>0</v>
      </c>
      <c r="DG17" s="12">
        <f t="shared" si="15"/>
        <v>0</v>
      </c>
      <c r="DH17" s="12">
        <f t="shared" si="15"/>
        <v>0</v>
      </c>
      <c r="DI17" s="12">
        <v>363.67699999999996</v>
      </c>
      <c r="DJ17" s="12">
        <f t="shared" si="15"/>
        <v>0</v>
      </c>
      <c r="DK17" s="12">
        <f t="shared" si="15"/>
        <v>0</v>
      </c>
      <c r="DL17" s="12">
        <f t="shared" si="15"/>
        <v>0</v>
      </c>
      <c r="DM17" s="12">
        <f t="shared" si="15"/>
        <v>0</v>
      </c>
      <c r="DN17" s="12">
        <f t="shared" si="15"/>
        <v>0</v>
      </c>
      <c r="DO17" s="12">
        <f t="shared" si="15"/>
        <v>0</v>
      </c>
      <c r="DP17" s="12">
        <f t="shared" si="15"/>
        <v>0</v>
      </c>
      <c r="DQ17" s="12">
        <f t="shared" si="15"/>
        <v>0</v>
      </c>
      <c r="DR17" s="12">
        <f t="shared" si="15"/>
        <v>0</v>
      </c>
      <c r="DS17" s="12">
        <f t="shared" si="15"/>
        <v>0</v>
      </c>
      <c r="DT17" s="12">
        <f t="shared" si="15"/>
        <v>0</v>
      </c>
      <c r="DU17" s="12">
        <f t="shared" si="15"/>
        <v>0</v>
      </c>
      <c r="DV17" s="12">
        <f t="shared" si="15"/>
        <v>0</v>
      </c>
      <c r="DW17" s="12">
        <f t="shared" si="15"/>
        <v>0</v>
      </c>
      <c r="DX17" s="12">
        <f t="shared" si="15"/>
        <v>0</v>
      </c>
      <c r="DY17" s="12">
        <f t="shared" si="15"/>
        <v>0</v>
      </c>
      <c r="DZ17" s="12">
        <f t="shared" si="15"/>
        <v>0</v>
      </c>
      <c r="EA17" s="12">
        <f t="shared" si="15"/>
        <v>0</v>
      </c>
      <c r="EB17" s="12">
        <f t="shared" si="15"/>
        <v>0</v>
      </c>
      <c r="EC17" s="12">
        <f t="shared" si="15"/>
        <v>0</v>
      </c>
      <c r="ED17" s="12">
        <f t="shared" si="15"/>
        <v>0</v>
      </c>
      <c r="EE17" s="12">
        <f t="shared" ref="EE17:GP17" si="16">EE19+EE21+EE23+EE25+EE26</f>
        <v>0</v>
      </c>
      <c r="EF17" s="12">
        <f t="shared" si="16"/>
        <v>0</v>
      </c>
      <c r="EG17" s="12">
        <f t="shared" si="16"/>
        <v>0</v>
      </c>
      <c r="EH17" s="12">
        <f t="shared" si="16"/>
        <v>0</v>
      </c>
      <c r="EI17" s="12">
        <f t="shared" si="16"/>
        <v>0</v>
      </c>
      <c r="EJ17" s="12">
        <f t="shared" si="16"/>
        <v>0</v>
      </c>
      <c r="EK17" s="12">
        <f t="shared" si="16"/>
        <v>0</v>
      </c>
      <c r="EL17" s="12">
        <f t="shared" si="16"/>
        <v>0</v>
      </c>
      <c r="EM17" s="12">
        <f t="shared" si="16"/>
        <v>0</v>
      </c>
      <c r="EN17" s="12">
        <f t="shared" si="16"/>
        <v>0</v>
      </c>
      <c r="EO17" s="12">
        <f t="shared" si="16"/>
        <v>0</v>
      </c>
      <c r="EP17" s="12">
        <f t="shared" si="16"/>
        <v>0</v>
      </c>
      <c r="EQ17" s="12">
        <f t="shared" si="16"/>
        <v>0</v>
      </c>
      <c r="ER17" s="12">
        <f t="shared" si="16"/>
        <v>0</v>
      </c>
      <c r="ES17" s="12">
        <f t="shared" si="16"/>
        <v>0</v>
      </c>
      <c r="ET17" s="12">
        <f t="shared" si="16"/>
        <v>0</v>
      </c>
      <c r="EU17" s="12">
        <f t="shared" si="16"/>
        <v>0</v>
      </c>
      <c r="EV17" s="12">
        <f t="shared" si="16"/>
        <v>0</v>
      </c>
      <c r="EW17" s="12">
        <f t="shared" si="16"/>
        <v>0</v>
      </c>
      <c r="EX17" s="12">
        <f t="shared" si="16"/>
        <v>0</v>
      </c>
      <c r="EY17" s="12">
        <f t="shared" si="16"/>
        <v>0</v>
      </c>
      <c r="EZ17" s="12">
        <f t="shared" si="16"/>
        <v>0</v>
      </c>
      <c r="FA17" s="12">
        <f t="shared" si="16"/>
        <v>0</v>
      </c>
      <c r="FB17" s="12">
        <f t="shared" si="16"/>
        <v>0</v>
      </c>
      <c r="FC17" s="12">
        <f t="shared" si="16"/>
        <v>0</v>
      </c>
      <c r="FD17" s="12">
        <f t="shared" si="16"/>
        <v>0</v>
      </c>
      <c r="FE17" s="12">
        <f t="shared" si="16"/>
        <v>0</v>
      </c>
      <c r="FF17" s="12">
        <f t="shared" si="16"/>
        <v>0</v>
      </c>
      <c r="FG17" s="12">
        <f t="shared" si="16"/>
        <v>0</v>
      </c>
      <c r="FH17" s="12">
        <f t="shared" si="16"/>
        <v>0</v>
      </c>
      <c r="FI17" s="12">
        <f t="shared" si="16"/>
        <v>0</v>
      </c>
      <c r="FJ17" s="12">
        <f t="shared" si="16"/>
        <v>0</v>
      </c>
      <c r="FK17" s="12">
        <f t="shared" si="16"/>
        <v>0</v>
      </c>
      <c r="FL17" s="12">
        <f t="shared" si="16"/>
        <v>0</v>
      </c>
      <c r="FM17" s="12">
        <f t="shared" si="16"/>
        <v>0</v>
      </c>
      <c r="FN17" s="12">
        <f t="shared" si="16"/>
        <v>0</v>
      </c>
      <c r="FO17" s="12">
        <f t="shared" si="16"/>
        <v>0</v>
      </c>
      <c r="FP17" s="12">
        <f t="shared" si="16"/>
        <v>0</v>
      </c>
      <c r="FQ17" s="12">
        <f t="shared" si="16"/>
        <v>0</v>
      </c>
      <c r="FR17" s="12">
        <f t="shared" si="16"/>
        <v>0</v>
      </c>
      <c r="FS17" s="12">
        <f t="shared" si="16"/>
        <v>0</v>
      </c>
      <c r="FT17" s="12">
        <f t="shared" si="16"/>
        <v>0</v>
      </c>
      <c r="FU17" s="12">
        <f t="shared" si="16"/>
        <v>0</v>
      </c>
      <c r="FV17" s="12">
        <f t="shared" si="16"/>
        <v>0</v>
      </c>
      <c r="FW17" s="12">
        <f t="shared" si="16"/>
        <v>0</v>
      </c>
      <c r="FX17" s="12">
        <f t="shared" si="16"/>
        <v>0</v>
      </c>
      <c r="FY17" s="12">
        <f t="shared" si="16"/>
        <v>0</v>
      </c>
      <c r="FZ17" s="12">
        <f t="shared" si="16"/>
        <v>0</v>
      </c>
      <c r="GA17" s="12">
        <f t="shared" si="16"/>
        <v>0</v>
      </c>
      <c r="GB17" s="12">
        <f t="shared" si="16"/>
        <v>0</v>
      </c>
      <c r="GC17" s="12">
        <f t="shared" si="16"/>
        <v>0</v>
      </c>
      <c r="GD17" s="12">
        <f t="shared" si="16"/>
        <v>0</v>
      </c>
      <c r="GE17" s="12">
        <f t="shared" si="16"/>
        <v>0</v>
      </c>
      <c r="GF17" s="12">
        <f t="shared" si="16"/>
        <v>0</v>
      </c>
      <c r="GG17" s="12">
        <f t="shared" si="16"/>
        <v>0</v>
      </c>
      <c r="GH17" s="12">
        <f t="shared" si="16"/>
        <v>0</v>
      </c>
      <c r="GI17" s="12">
        <f t="shared" si="16"/>
        <v>0</v>
      </c>
      <c r="GJ17" s="12">
        <f t="shared" si="16"/>
        <v>0</v>
      </c>
      <c r="GK17" s="12">
        <f t="shared" si="16"/>
        <v>0</v>
      </c>
      <c r="GL17" s="12">
        <f t="shared" si="16"/>
        <v>0</v>
      </c>
      <c r="GM17" s="12">
        <f t="shared" si="16"/>
        <v>0</v>
      </c>
      <c r="GN17" s="12">
        <f t="shared" si="16"/>
        <v>0</v>
      </c>
      <c r="GO17" s="12">
        <f t="shared" si="16"/>
        <v>0</v>
      </c>
      <c r="GP17" s="12">
        <f t="shared" si="16"/>
        <v>0</v>
      </c>
      <c r="GQ17" s="12">
        <f t="shared" ref="GQ17:ID17" si="17">GQ19+GQ21+GQ23+GQ25+GQ26</f>
        <v>0</v>
      </c>
      <c r="GR17" s="12">
        <f t="shared" si="17"/>
        <v>0</v>
      </c>
      <c r="GS17" s="12">
        <f t="shared" si="17"/>
        <v>0</v>
      </c>
      <c r="GT17" s="12">
        <f t="shared" si="17"/>
        <v>0</v>
      </c>
      <c r="GU17" s="12">
        <f t="shared" si="17"/>
        <v>0</v>
      </c>
      <c r="GV17" s="12">
        <f t="shared" si="17"/>
        <v>0</v>
      </c>
      <c r="GW17" s="12">
        <f t="shared" si="17"/>
        <v>0</v>
      </c>
      <c r="GX17" s="12">
        <f t="shared" si="17"/>
        <v>0</v>
      </c>
      <c r="GY17" s="12">
        <f t="shared" si="17"/>
        <v>0</v>
      </c>
      <c r="GZ17" s="12">
        <f t="shared" si="17"/>
        <v>0</v>
      </c>
      <c r="HA17" s="12">
        <f t="shared" si="17"/>
        <v>0</v>
      </c>
      <c r="HB17" s="12">
        <f t="shared" si="17"/>
        <v>0</v>
      </c>
      <c r="HC17" s="12">
        <f t="shared" si="17"/>
        <v>0</v>
      </c>
      <c r="HD17" s="12">
        <f t="shared" si="17"/>
        <v>0</v>
      </c>
      <c r="HE17" s="12">
        <f t="shared" si="17"/>
        <v>0</v>
      </c>
      <c r="HF17" s="12">
        <f t="shared" si="17"/>
        <v>0</v>
      </c>
      <c r="HG17" s="12">
        <f t="shared" si="17"/>
        <v>0</v>
      </c>
      <c r="HH17" s="12">
        <f t="shared" si="17"/>
        <v>0</v>
      </c>
      <c r="HI17" s="12">
        <f t="shared" si="17"/>
        <v>0</v>
      </c>
      <c r="HJ17" s="12">
        <f t="shared" si="17"/>
        <v>0</v>
      </c>
      <c r="HK17" s="12">
        <f t="shared" si="17"/>
        <v>0</v>
      </c>
      <c r="HL17" s="12">
        <f t="shared" si="17"/>
        <v>0</v>
      </c>
      <c r="HM17" s="12">
        <f t="shared" si="17"/>
        <v>0</v>
      </c>
      <c r="HN17" s="12">
        <f t="shared" si="17"/>
        <v>0</v>
      </c>
      <c r="HO17" s="12">
        <f t="shared" si="17"/>
        <v>0</v>
      </c>
      <c r="HP17" s="12">
        <f t="shared" si="17"/>
        <v>0</v>
      </c>
      <c r="HQ17" s="12">
        <f t="shared" si="17"/>
        <v>0</v>
      </c>
      <c r="HR17" s="12">
        <f t="shared" si="17"/>
        <v>0</v>
      </c>
      <c r="HS17" s="12">
        <f t="shared" si="17"/>
        <v>0</v>
      </c>
      <c r="HT17" s="12">
        <f t="shared" si="17"/>
        <v>0</v>
      </c>
      <c r="HU17" s="12">
        <f t="shared" si="17"/>
        <v>0</v>
      </c>
      <c r="HV17" s="12">
        <f t="shared" si="17"/>
        <v>0</v>
      </c>
      <c r="HW17" s="12">
        <f t="shared" si="17"/>
        <v>0</v>
      </c>
      <c r="HX17" s="12">
        <f t="shared" si="17"/>
        <v>0</v>
      </c>
      <c r="HY17" s="12">
        <f t="shared" si="17"/>
        <v>0</v>
      </c>
      <c r="HZ17" s="12">
        <f t="shared" si="17"/>
        <v>0</v>
      </c>
      <c r="IA17" s="12">
        <f t="shared" si="17"/>
        <v>0</v>
      </c>
      <c r="IB17" s="12">
        <f t="shared" si="17"/>
        <v>0</v>
      </c>
      <c r="IC17" s="12">
        <f t="shared" si="17"/>
        <v>0</v>
      </c>
      <c r="ID17" s="12">
        <f t="shared" si="17"/>
        <v>0</v>
      </c>
    </row>
    <row r="18" spans="1:238" ht="17.25" customHeight="1">
      <c r="A18" s="40" t="s">
        <v>256</v>
      </c>
      <c r="B18" s="11" t="s">
        <v>257</v>
      </c>
      <c r="C18" s="41" t="s">
        <v>258</v>
      </c>
      <c r="D18" s="10">
        <f t="shared" ref="D18:D26" si="18">E18+F18</f>
        <v>75</v>
      </c>
      <c r="E18" s="12">
        <f>SUM(G18:ID18)</f>
        <v>75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>
        <v>75</v>
      </c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</row>
    <row r="19" spans="1:238" ht="15.75" customHeight="1">
      <c r="A19" s="40"/>
      <c r="B19" s="11"/>
      <c r="C19" s="41" t="s">
        <v>243</v>
      </c>
      <c r="D19" s="10">
        <f t="shared" si="18"/>
        <v>338.75</v>
      </c>
      <c r="E19" s="12">
        <f t="shared" ref="E19:E26" si="19">SUM(G19:ID19)</f>
        <v>338.75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>
        <v>338.75</v>
      </c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</row>
    <row r="20" spans="1:238" ht="15.75" customHeight="1">
      <c r="A20" s="40" t="s">
        <v>259</v>
      </c>
      <c r="B20" s="15" t="s">
        <v>260</v>
      </c>
      <c r="C20" s="41" t="s">
        <v>261</v>
      </c>
      <c r="D20" s="10">
        <f t="shared" si="18"/>
        <v>20</v>
      </c>
      <c r="E20" s="12">
        <f t="shared" si="19"/>
        <v>20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6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>
        <v>20</v>
      </c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</row>
    <row r="21" spans="1:238" ht="15.75" customHeight="1">
      <c r="A21" s="40"/>
      <c r="B21" s="15"/>
      <c r="C21" s="41" t="s">
        <v>243</v>
      </c>
      <c r="D21" s="10">
        <f t="shared" si="18"/>
        <v>12.375999999999999</v>
      </c>
      <c r="E21" s="12">
        <f t="shared" si="19"/>
        <v>12.375999999999999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6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>
        <v>12.375999999999999</v>
      </c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</row>
    <row r="22" spans="1:238" ht="15.75" customHeight="1">
      <c r="A22" s="40" t="s">
        <v>262</v>
      </c>
      <c r="B22" s="15" t="s">
        <v>263</v>
      </c>
      <c r="C22" s="41" t="s">
        <v>261</v>
      </c>
      <c r="D22" s="10">
        <f t="shared" si="18"/>
        <v>0</v>
      </c>
      <c r="E22" s="12">
        <f t="shared" si="19"/>
        <v>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</row>
    <row r="23" spans="1:238" ht="15" customHeight="1">
      <c r="A23" s="40"/>
      <c r="B23" s="15"/>
      <c r="C23" s="41" t="s">
        <v>243</v>
      </c>
      <c r="D23" s="10">
        <f t="shared" si="18"/>
        <v>0</v>
      </c>
      <c r="E23" s="12">
        <f t="shared" si="19"/>
        <v>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</row>
    <row r="24" spans="1:238" ht="15.75" customHeight="1">
      <c r="A24" s="40" t="s">
        <v>264</v>
      </c>
      <c r="B24" s="11" t="s">
        <v>265</v>
      </c>
      <c r="C24" s="41" t="s">
        <v>266</v>
      </c>
      <c r="D24" s="10">
        <f t="shared" si="18"/>
        <v>2</v>
      </c>
      <c r="E24" s="12">
        <f t="shared" si="19"/>
        <v>2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>
        <v>2</v>
      </c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</row>
    <row r="25" spans="1:238" ht="14.25" customHeight="1">
      <c r="A25" s="40"/>
      <c r="B25" s="11"/>
      <c r="C25" s="41" t="s">
        <v>243</v>
      </c>
      <c r="D25" s="10">
        <f t="shared" si="18"/>
        <v>12.551</v>
      </c>
      <c r="E25" s="12">
        <f t="shared" si="19"/>
        <v>12.551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>
        <v>12.551</v>
      </c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</row>
    <row r="26" spans="1:238" ht="15.75" customHeight="1">
      <c r="A26" s="40" t="s">
        <v>267</v>
      </c>
      <c r="B26" s="11" t="s">
        <v>268</v>
      </c>
      <c r="C26" s="41" t="s">
        <v>243</v>
      </c>
      <c r="D26" s="10">
        <f t="shared" si="18"/>
        <v>0</v>
      </c>
      <c r="E26" s="12">
        <f t="shared" si="19"/>
        <v>0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</row>
    <row r="27" spans="1:238" ht="15.75" customHeight="1">
      <c r="A27" s="40" t="s">
        <v>269</v>
      </c>
      <c r="B27" s="11" t="s">
        <v>270</v>
      </c>
      <c r="C27" s="41" t="s">
        <v>271</v>
      </c>
      <c r="D27" s="10">
        <f>E27+F27</f>
        <v>0.73000000000000009</v>
      </c>
      <c r="E27" s="12"/>
      <c r="F27" s="12">
        <v>0.73000000000000009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>
        <v>0.01</v>
      </c>
      <c r="DN27" s="12"/>
      <c r="DO27" s="12"/>
      <c r="DP27" s="12"/>
      <c r="DQ27" s="12"/>
      <c r="DR27" s="12"/>
      <c r="DS27" s="12"/>
      <c r="DT27" s="12"/>
      <c r="DU27" s="12"/>
      <c r="DV27" s="12"/>
      <c r="DW27" s="12">
        <v>0.02</v>
      </c>
      <c r="DX27" s="12">
        <v>0.04</v>
      </c>
      <c r="DY27" s="12"/>
      <c r="DZ27" s="12"/>
      <c r="EA27" s="12">
        <v>0.05</v>
      </c>
      <c r="EB27" s="12">
        <v>0.04</v>
      </c>
      <c r="EC27" s="19"/>
      <c r="ED27" s="12"/>
      <c r="EE27" s="12"/>
      <c r="EF27" s="12"/>
      <c r="EG27" s="12">
        <v>0.1</v>
      </c>
      <c r="EH27" s="12">
        <v>0.02</v>
      </c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>
        <v>0.1</v>
      </c>
      <c r="FI27" s="12"/>
      <c r="FJ27" s="12"/>
      <c r="FK27" s="12">
        <v>0.30000000000000004</v>
      </c>
      <c r="FL27" s="12">
        <v>0.05</v>
      </c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</row>
    <row r="28" spans="1:238" ht="15" customHeight="1">
      <c r="A28" s="40"/>
      <c r="B28" s="11"/>
      <c r="C28" s="41" t="s">
        <v>243</v>
      </c>
      <c r="D28" s="10">
        <f t="shared" ref="D28:D65" si="20">E28+F28</f>
        <v>328.85899999999998</v>
      </c>
      <c r="E28" s="12"/>
      <c r="F28" s="12">
        <v>328.85899999999998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>
        <v>4.5049999999999999</v>
      </c>
      <c r="DN28" s="12"/>
      <c r="DO28" s="12"/>
      <c r="DP28" s="12"/>
      <c r="DQ28" s="12"/>
      <c r="DR28" s="12"/>
      <c r="DS28" s="12"/>
      <c r="DT28" s="12"/>
      <c r="DU28" s="12"/>
      <c r="DV28" s="12"/>
      <c r="DW28" s="12">
        <v>9.01</v>
      </c>
      <c r="DX28" s="12">
        <v>18.02</v>
      </c>
      <c r="DY28" s="12"/>
      <c r="DZ28" s="12"/>
      <c r="EA28" s="12">
        <v>22.524999999999999</v>
      </c>
      <c r="EB28" s="12">
        <v>18.02</v>
      </c>
      <c r="EC28" s="19"/>
      <c r="ED28" s="12"/>
      <c r="EE28" s="12"/>
      <c r="EF28" s="12"/>
      <c r="EG28" s="12">
        <v>45.048999999999999</v>
      </c>
      <c r="EH28" s="12">
        <v>9.01</v>
      </c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>
        <v>45.048999999999999</v>
      </c>
      <c r="FI28" s="12"/>
      <c r="FJ28" s="12"/>
      <c r="FK28" s="12">
        <v>135.14699999999999</v>
      </c>
      <c r="FL28" s="12">
        <v>22.524000000000001</v>
      </c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</row>
    <row r="29" spans="1:238" ht="15" customHeight="1">
      <c r="A29" s="40" t="s">
        <v>272</v>
      </c>
      <c r="B29" s="11" t="s">
        <v>273</v>
      </c>
      <c r="C29" s="41" t="s">
        <v>246</v>
      </c>
      <c r="D29" s="10">
        <f t="shared" si="20"/>
        <v>1.6070000000000004</v>
      </c>
      <c r="E29" s="12">
        <f>SUM(G29:ID29)-F29</f>
        <v>0.46000000000000019</v>
      </c>
      <c r="F29" s="29">
        <v>1.1470000000000002</v>
      </c>
      <c r="G29" s="17">
        <v>0.01</v>
      </c>
      <c r="H29" s="17">
        <v>0.02</v>
      </c>
      <c r="I29" s="17">
        <v>1.4999999999999999E-2</v>
      </c>
      <c r="J29" s="17">
        <v>0.01</v>
      </c>
      <c r="K29" s="12">
        <v>1.4999999999999999E-2</v>
      </c>
      <c r="L29" s="12"/>
      <c r="M29" s="17">
        <v>2.5000000000000001E-2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>
        <v>5.5E-2</v>
      </c>
      <c r="AB29" s="17">
        <v>0.1</v>
      </c>
      <c r="AC29" s="12"/>
      <c r="AD29" s="12"/>
      <c r="AE29" s="12"/>
      <c r="AF29" s="12">
        <v>5.0000000000000001E-3</v>
      </c>
      <c r="AG29" s="12">
        <v>0.02</v>
      </c>
      <c r="AH29" s="12"/>
      <c r="AI29" s="12">
        <v>2.1999999999999999E-2</v>
      </c>
      <c r="AJ29" s="12"/>
      <c r="AK29" s="17">
        <v>0.01</v>
      </c>
      <c r="AL29" s="12"/>
      <c r="AM29" s="12"/>
      <c r="AN29" s="12"/>
      <c r="AO29" s="12"/>
      <c r="AP29" s="12"/>
      <c r="AQ29" s="12"/>
      <c r="AR29" s="12"/>
      <c r="AS29" s="12">
        <v>5.0000000000000001E-3</v>
      </c>
      <c r="AT29" s="12"/>
      <c r="AU29" s="12"/>
      <c r="AV29" s="12">
        <v>7.0000000000000001E-3</v>
      </c>
      <c r="AW29" s="12"/>
      <c r="AX29" s="12"/>
      <c r="AY29" s="12"/>
      <c r="AZ29" s="17">
        <v>0.02</v>
      </c>
      <c r="BA29" s="17">
        <v>0.04</v>
      </c>
      <c r="BB29" s="12">
        <v>1.4999999999999999E-2</v>
      </c>
      <c r="BC29" s="17">
        <f>0.01+0.015</f>
        <v>2.5000000000000001E-2</v>
      </c>
      <c r="BD29" s="17">
        <v>5.0000000000000001E-3</v>
      </c>
      <c r="BE29" s="12"/>
      <c r="BF29" s="12"/>
      <c r="BG29" s="12">
        <v>5.6000000000000001E-2</v>
      </c>
      <c r="BH29" s="12"/>
      <c r="BI29" s="12"/>
      <c r="BJ29" s="12"/>
      <c r="BK29" s="12">
        <v>1E-3</v>
      </c>
      <c r="BL29" s="12"/>
      <c r="BM29" s="12">
        <v>3.0000000000000001E-3</v>
      </c>
      <c r="BN29" s="12">
        <v>5.5E-2</v>
      </c>
      <c r="BO29" s="12"/>
      <c r="BP29" s="12"/>
      <c r="BQ29" s="12"/>
      <c r="BR29" s="17">
        <v>0.01</v>
      </c>
      <c r="BS29" s="12"/>
      <c r="BT29" s="12">
        <v>1.4999999999999999E-2</v>
      </c>
      <c r="BU29" s="12"/>
      <c r="BV29" s="12"/>
      <c r="BW29" s="12"/>
      <c r="BX29" s="12"/>
      <c r="BY29" s="12">
        <v>0.01</v>
      </c>
      <c r="BZ29" s="12"/>
      <c r="CA29" s="12"/>
      <c r="CB29" s="17">
        <v>0.1</v>
      </c>
      <c r="CC29" s="12"/>
      <c r="CD29" s="12"/>
      <c r="CE29" s="12"/>
      <c r="CF29" s="17">
        <v>0.01</v>
      </c>
      <c r="CG29" s="17">
        <v>0.01</v>
      </c>
      <c r="CH29" s="17">
        <v>0.03</v>
      </c>
      <c r="CI29" s="17">
        <v>0.01</v>
      </c>
      <c r="CJ29" s="17">
        <v>0.01</v>
      </c>
      <c r="CK29" s="12"/>
      <c r="CL29" s="17">
        <v>0.01</v>
      </c>
      <c r="CM29" s="12"/>
      <c r="CN29" s="12"/>
      <c r="CO29" s="12"/>
      <c r="CP29" s="12"/>
      <c r="CQ29" s="12"/>
      <c r="CR29" s="12"/>
      <c r="CS29" s="12"/>
      <c r="CT29" s="12">
        <v>2E-3</v>
      </c>
      <c r="CU29" s="12"/>
      <c r="CV29" s="12"/>
      <c r="CW29" s="12"/>
      <c r="CX29" s="12"/>
      <c r="CY29" s="12"/>
      <c r="CZ29" s="12"/>
      <c r="DA29" s="12"/>
      <c r="DB29" s="12"/>
      <c r="DC29" s="12">
        <v>7.0000000000000001E-3</v>
      </c>
      <c r="DD29" s="12">
        <v>0.01</v>
      </c>
      <c r="DE29" s="12"/>
      <c r="DF29" s="12"/>
      <c r="DG29" s="12"/>
      <c r="DH29" s="12"/>
      <c r="DI29" s="12"/>
      <c r="DJ29" s="12"/>
      <c r="DK29" s="12"/>
      <c r="DL29" s="13"/>
      <c r="DM29" s="12"/>
      <c r="DN29" s="12"/>
      <c r="DO29" s="17">
        <v>0.02</v>
      </c>
      <c r="DP29" s="12"/>
      <c r="DQ29" s="12"/>
      <c r="DR29" s="12"/>
      <c r="DS29" s="12"/>
      <c r="DT29" s="12"/>
      <c r="DU29" s="12"/>
      <c r="DV29" s="12"/>
      <c r="DW29" s="12">
        <v>0.01</v>
      </c>
      <c r="DX29" s="12">
        <v>2.5000000000000001E-2</v>
      </c>
      <c r="DY29" s="12"/>
      <c r="DZ29" s="12"/>
      <c r="EA29" s="12">
        <v>0.03</v>
      </c>
      <c r="EB29" s="12"/>
      <c r="EC29" s="12">
        <v>0.02</v>
      </c>
      <c r="ED29" s="12">
        <v>0.02</v>
      </c>
      <c r="EE29" s="12"/>
      <c r="EF29" s="12">
        <v>0.01</v>
      </c>
      <c r="EG29" s="17">
        <v>0.05</v>
      </c>
      <c r="EH29" s="12">
        <v>0.02</v>
      </c>
      <c r="EI29" s="12"/>
      <c r="EJ29" s="12"/>
      <c r="EK29" s="12">
        <v>0.01</v>
      </c>
      <c r="EL29" s="12"/>
      <c r="EM29" s="12"/>
      <c r="EN29" s="17">
        <v>0.05</v>
      </c>
      <c r="EO29" s="12"/>
      <c r="EP29" s="12"/>
      <c r="EQ29" s="17">
        <v>0.05</v>
      </c>
      <c r="ER29" s="17">
        <f>0.03+0.03</f>
        <v>0.06</v>
      </c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>
        <v>0.01</v>
      </c>
      <c r="FD29" s="12"/>
      <c r="FE29" s="12"/>
      <c r="FF29" s="12"/>
      <c r="FG29" s="12"/>
      <c r="FH29" s="12"/>
      <c r="FI29" s="12"/>
      <c r="FJ29" s="12"/>
      <c r="FK29" s="12"/>
      <c r="FL29" s="13">
        <v>0.13</v>
      </c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>
        <v>0.08</v>
      </c>
      <c r="GB29" s="12"/>
      <c r="GC29" s="12">
        <v>5.0000000000000001E-3</v>
      </c>
      <c r="GD29" s="12"/>
      <c r="GE29" s="12">
        <v>1.0999999999999999E-2</v>
      </c>
      <c r="GF29" s="12"/>
      <c r="GG29" s="12">
        <v>3.0000000000000001E-3</v>
      </c>
      <c r="GH29" s="12"/>
      <c r="GI29" s="12">
        <v>0.02</v>
      </c>
      <c r="GJ29" s="12"/>
      <c r="GK29" s="12">
        <v>0.01</v>
      </c>
      <c r="GL29" s="12"/>
      <c r="GM29" s="12"/>
      <c r="GN29" s="12">
        <v>1.4999999999999999E-2</v>
      </c>
      <c r="GO29" s="12"/>
      <c r="GP29" s="12"/>
      <c r="GQ29" s="12"/>
      <c r="GR29" s="12"/>
      <c r="GS29" s="12">
        <v>0.02</v>
      </c>
      <c r="GT29" s="12"/>
      <c r="GU29" s="12"/>
      <c r="GV29" s="12">
        <v>0.02</v>
      </c>
      <c r="GW29" s="12">
        <v>0.01</v>
      </c>
      <c r="GX29" s="12">
        <v>0.02</v>
      </c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>
        <f>0.005+0.005</f>
        <v>0.01</v>
      </c>
      <c r="HO29" s="12"/>
      <c r="HP29" s="12"/>
      <c r="HQ29" s="12"/>
      <c r="HR29" s="12"/>
      <c r="HS29" s="12"/>
      <c r="HT29" s="12">
        <v>7.0000000000000007E-2</v>
      </c>
      <c r="HU29" s="12"/>
      <c r="HV29" s="12"/>
      <c r="HW29" s="12"/>
      <c r="HX29" s="12"/>
      <c r="HY29" s="12"/>
      <c r="HZ29" s="12"/>
      <c r="IA29" s="12"/>
      <c r="IB29" s="12"/>
      <c r="IC29" s="12"/>
      <c r="ID29" s="12">
        <v>2.5000000000000001E-2</v>
      </c>
    </row>
    <row r="30" spans="1:238" ht="15" customHeight="1">
      <c r="A30" s="40"/>
      <c r="B30" s="11"/>
      <c r="C30" s="41" t="s">
        <v>243</v>
      </c>
      <c r="D30" s="10">
        <f t="shared" si="20"/>
        <v>1617.2979999999995</v>
      </c>
      <c r="E30" s="12">
        <f>SUM(G30:ID30)-F30</f>
        <v>471.82899999999972</v>
      </c>
      <c r="F30" s="29">
        <v>1145.4689999999998</v>
      </c>
      <c r="G30" s="17">
        <v>10.763999999999999</v>
      </c>
      <c r="H30" s="17">
        <v>21.529</v>
      </c>
      <c r="I30" s="17">
        <v>16.146000000000001</v>
      </c>
      <c r="J30" s="17">
        <v>9.9369999999999994</v>
      </c>
      <c r="K30" s="12">
        <v>16.146000000000001</v>
      </c>
      <c r="L30" s="12"/>
      <c r="M30" s="17">
        <v>26.911000000000001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>
        <v>58.789000000000001</v>
      </c>
      <c r="AB30" s="17">
        <v>107.642</v>
      </c>
      <c r="AC30" s="12"/>
      <c r="AD30" s="12"/>
      <c r="AE30" s="12"/>
      <c r="AF30" s="12">
        <v>5.9509999999999996</v>
      </c>
      <c r="AG30" s="12">
        <v>21.529</v>
      </c>
      <c r="AH30" s="12"/>
      <c r="AI30" s="12">
        <v>23.515999999999998</v>
      </c>
      <c r="AJ30" s="12"/>
      <c r="AK30" s="17">
        <v>10.763999999999999</v>
      </c>
      <c r="AL30" s="12"/>
      <c r="AM30" s="12"/>
      <c r="AN30" s="12"/>
      <c r="AO30" s="12"/>
      <c r="AP30" s="12"/>
      <c r="AQ30" s="12"/>
      <c r="AR30" s="12"/>
      <c r="AS30" s="12">
        <v>4.968</v>
      </c>
      <c r="AT30" s="12"/>
      <c r="AU30" s="12"/>
      <c r="AV30" s="12">
        <v>8.3309999999999995</v>
      </c>
      <c r="AW30" s="12"/>
      <c r="AX30" s="12"/>
      <c r="AY30" s="12"/>
      <c r="AZ30" s="17">
        <v>21.529</v>
      </c>
      <c r="BA30" s="17">
        <v>43.057000000000002</v>
      </c>
      <c r="BB30" s="12">
        <v>14.904999999999999</v>
      </c>
      <c r="BC30" s="17">
        <f>10.764+14.905</f>
        <v>25.668999999999997</v>
      </c>
      <c r="BD30" s="17">
        <v>5.82</v>
      </c>
      <c r="BE30" s="12"/>
      <c r="BF30" s="12"/>
      <c r="BG30" s="12">
        <v>60.46</v>
      </c>
      <c r="BH30" s="12"/>
      <c r="BI30" s="12"/>
      <c r="BJ30" s="12"/>
      <c r="BK30" s="12">
        <v>3.4950000000000001</v>
      </c>
      <c r="BL30" s="12"/>
      <c r="BM30" s="12">
        <v>2.9809999999999999</v>
      </c>
      <c r="BN30" s="12">
        <v>14.897</v>
      </c>
      <c r="BO30" s="12"/>
      <c r="BP30" s="12"/>
      <c r="BQ30" s="12"/>
      <c r="BR30" s="17">
        <v>10.763999999999999</v>
      </c>
      <c r="BS30" s="12"/>
      <c r="BT30" s="12">
        <v>14.904999999999999</v>
      </c>
      <c r="BU30" s="12"/>
      <c r="BV30" s="12"/>
      <c r="BW30" s="12"/>
      <c r="BX30" s="12"/>
      <c r="BY30" s="12">
        <v>10.827999999999999</v>
      </c>
      <c r="BZ30" s="12"/>
      <c r="CA30" s="12"/>
      <c r="CB30" s="17">
        <v>107.642</v>
      </c>
      <c r="CC30" s="12"/>
      <c r="CD30" s="12"/>
      <c r="CE30" s="12"/>
      <c r="CF30" s="17">
        <v>10.763999999999999</v>
      </c>
      <c r="CG30" s="17">
        <v>10.763999999999999</v>
      </c>
      <c r="CH30" s="17">
        <v>32.292999999999999</v>
      </c>
      <c r="CI30" s="17">
        <v>10.763999999999999</v>
      </c>
      <c r="CJ30" s="17">
        <v>10.763999999999999</v>
      </c>
      <c r="CK30" s="12"/>
      <c r="CL30" s="17">
        <v>10.763999999999999</v>
      </c>
      <c r="CM30" s="12"/>
      <c r="CN30" s="12"/>
      <c r="CO30" s="12"/>
      <c r="CP30" s="12"/>
      <c r="CQ30" s="12"/>
      <c r="CR30" s="12"/>
      <c r="CS30" s="12"/>
      <c r="CT30" s="12">
        <v>6.4429999999999996</v>
      </c>
      <c r="CU30" s="12"/>
      <c r="CV30" s="12"/>
      <c r="CW30" s="12"/>
      <c r="CX30" s="12"/>
      <c r="CY30" s="12"/>
      <c r="CZ30" s="12"/>
      <c r="DA30" s="12"/>
      <c r="DB30" s="12"/>
      <c r="DC30" s="12">
        <v>8.3309999999999995</v>
      </c>
      <c r="DD30" s="12">
        <v>9.9369999999999994</v>
      </c>
      <c r="DE30" s="12"/>
      <c r="DF30" s="12"/>
      <c r="DG30" s="12"/>
      <c r="DH30" s="12"/>
      <c r="DI30" s="12"/>
      <c r="DJ30" s="12"/>
      <c r="DK30" s="12"/>
      <c r="DL30" s="13"/>
      <c r="DM30" s="12"/>
      <c r="DN30" s="12"/>
      <c r="DO30" s="17">
        <v>21.529</v>
      </c>
      <c r="DP30" s="12"/>
      <c r="DQ30" s="12"/>
      <c r="DR30" s="12"/>
      <c r="DS30" s="12"/>
      <c r="DT30" s="12"/>
      <c r="DU30" s="12"/>
      <c r="DV30" s="12"/>
      <c r="DW30" s="12">
        <v>9.9369999999999994</v>
      </c>
      <c r="DX30" s="12">
        <v>24.841999999999999</v>
      </c>
      <c r="DY30" s="12"/>
      <c r="DZ30" s="12"/>
      <c r="EA30" s="12">
        <v>29.811</v>
      </c>
      <c r="EB30" s="12"/>
      <c r="EC30" s="12">
        <v>19.873999999999999</v>
      </c>
      <c r="ED30" s="12">
        <v>19.873999999999999</v>
      </c>
      <c r="EE30" s="12"/>
      <c r="EF30" s="12">
        <v>9.9369999999999994</v>
      </c>
      <c r="EG30" s="17">
        <v>53.820999999999998</v>
      </c>
      <c r="EH30" s="12">
        <v>20.875999999999998</v>
      </c>
      <c r="EI30" s="12"/>
      <c r="EJ30" s="12"/>
      <c r="EK30" s="12">
        <v>9.9369999999999994</v>
      </c>
      <c r="EL30" s="12"/>
      <c r="EM30" s="12"/>
      <c r="EN30" s="17">
        <v>53.820999999999998</v>
      </c>
      <c r="EO30" s="12"/>
      <c r="EP30" s="12"/>
      <c r="EQ30" s="17">
        <v>53.820999999999998</v>
      </c>
      <c r="ER30" s="17">
        <f>32.293+32.818</f>
        <v>65.11099999999999</v>
      </c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>
        <v>10.763999999999999</v>
      </c>
      <c r="FD30" s="12"/>
      <c r="FE30" s="12"/>
      <c r="FF30" s="12"/>
      <c r="FG30" s="12"/>
      <c r="FH30" s="12"/>
      <c r="FI30" s="12"/>
      <c r="FJ30" s="12"/>
      <c r="FK30" s="12"/>
      <c r="FL30" s="13">
        <v>160.143</v>
      </c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>
        <v>23.835999999999999</v>
      </c>
      <c r="GB30" s="12"/>
      <c r="GC30" s="12">
        <v>4.968</v>
      </c>
      <c r="GD30" s="12"/>
      <c r="GE30" s="12">
        <v>11.757999999999999</v>
      </c>
      <c r="GF30" s="12"/>
      <c r="GG30" s="12">
        <v>2.9809999999999999</v>
      </c>
      <c r="GH30" s="12"/>
      <c r="GI30" s="12">
        <v>19.873999999999999</v>
      </c>
      <c r="GJ30" s="12"/>
      <c r="GK30" s="12">
        <v>10.763999999999999</v>
      </c>
      <c r="GL30" s="12"/>
      <c r="GM30" s="12"/>
      <c r="GN30" s="12">
        <v>16.146000000000001</v>
      </c>
      <c r="GO30" s="12"/>
      <c r="GP30" s="12"/>
      <c r="GQ30" s="12"/>
      <c r="GR30" s="12"/>
      <c r="GS30" s="12">
        <v>21.529</v>
      </c>
      <c r="GT30" s="12"/>
      <c r="GU30" s="12"/>
      <c r="GV30" s="12">
        <v>3.9710000000000001</v>
      </c>
      <c r="GW30" s="12">
        <v>10.763999999999999</v>
      </c>
      <c r="GX30" s="12">
        <v>21.878</v>
      </c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>
        <f>5.82+5.951</f>
        <v>11.771000000000001</v>
      </c>
      <c r="HO30" s="12"/>
      <c r="HP30" s="12"/>
      <c r="HQ30" s="12"/>
      <c r="HR30" s="12"/>
      <c r="HS30" s="12"/>
      <c r="HT30" s="12">
        <v>75.349999999999994</v>
      </c>
      <c r="HU30" s="12"/>
      <c r="HV30" s="12"/>
      <c r="HW30" s="12"/>
      <c r="HX30" s="12"/>
      <c r="HY30" s="12"/>
      <c r="HZ30" s="12"/>
      <c r="IA30" s="12"/>
      <c r="IB30" s="12"/>
      <c r="IC30" s="12"/>
      <c r="ID30" s="12">
        <v>26.911000000000001</v>
      </c>
    </row>
    <row r="31" spans="1:238" ht="18" customHeight="1">
      <c r="A31" s="40" t="s">
        <v>274</v>
      </c>
      <c r="B31" s="15" t="s">
        <v>275</v>
      </c>
      <c r="C31" s="41" t="s">
        <v>246</v>
      </c>
      <c r="D31" s="10">
        <f t="shared" si="20"/>
        <v>107.45400000000001</v>
      </c>
      <c r="E31" s="12">
        <f>SUM(G31:ID31)-F31</f>
        <v>28.412000000000006</v>
      </c>
      <c r="F31" s="29">
        <f>G31+I31+L31+AF31+AK31+AN31+AO31+AQ31+AR31+AT31+AZ31+BB31+BF31+BG31+BJ31+BL31+BP31+BS31+BU31+BX31+CC31+CK31+CP31+CR31+CZ31+DB31+DH31+DJ31+DV31+DX31+DZ31+EA31+EB31+EI31+EJ31+EL31+EN31+EP31+EU31+EV31+EX31+EZ31+FH31+FL31+FV31+FW31+GO31+GR31+GS31+GU31+GV31+HC31+HG31+HI31+HK31+HM31+ID31</f>
        <v>79.042000000000002</v>
      </c>
      <c r="G31" s="12">
        <v>1.163</v>
      </c>
      <c r="H31" s="12"/>
      <c r="I31" s="12">
        <v>0.30299999999999999</v>
      </c>
      <c r="J31" s="12"/>
      <c r="K31" s="12"/>
      <c r="L31" s="12">
        <v>0.42899999999999999</v>
      </c>
      <c r="M31" s="12">
        <v>0.40699999999999997</v>
      </c>
      <c r="N31" s="12"/>
      <c r="O31" s="12"/>
      <c r="P31" s="12"/>
      <c r="Q31" s="12"/>
      <c r="R31" s="12">
        <v>0.62</v>
      </c>
      <c r="S31" s="12"/>
      <c r="T31" s="12">
        <v>0.35099999999999998</v>
      </c>
      <c r="U31" s="12"/>
      <c r="V31" s="12"/>
      <c r="W31" s="12">
        <v>0.316</v>
      </c>
      <c r="X31" s="12"/>
      <c r="Y31" s="12"/>
      <c r="Z31" s="12"/>
      <c r="AA31" s="12"/>
      <c r="AB31" s="12"/>
      <c r="AC31" s="12">
        <v>1.0310000000000001</v>
      </c>
      <c r="AD31" s="12"/>
      <c r="AE31" s="12"/>
      <c r="AF31" s="12">
        <v>0.77800000000000002</v>
      </c>
      <c r="AG31" s="12"/>
      <c r="AH31" s="12"/>
      <c r="AI31" s="12"/>
      <c r="AJ31" s="12">
        <v>0.58099999999999996</v>
      </c>
      <c r="AK31" s="12">
        <v>0.67200000000000004</v>
      </c>
      <c r="AL31" s="12"/>
      <c r="AM31" s="12"/>
      <c r="AN31" s="12">
        <v>0.66700000000000004</v>
      </c>
      <c r="AO31" s="12">
        <v>1.3170000000000002</v>
      </c>
      <c r="AP31" s="12"/>
      <c r="AQ31" s="12">
        <v>1.1909999999999998</v>
      </c>
      <c r="AR31" s="12">
        <v>0.52700000000000002</v>
      </c>
      <c r="AS31" s="12"/>
      <c r="AT31" s="12">
        <v>0.97799999999999998</v>
      </c>
      <c r="AU31" s="12"/>
      <c r="AV31" s="12"/>
      <c r="AW31" s="12"/>
      <c r="AX31" s="12"/>
      <c r="AY31" s="12"/>
      <c r="AZ31" s="12">
        <v>0.66800000000000004</v>
      </c>
      <c r="BA31" s="12"/>
      <c r="BB31" s="12">
        <v>1.107</v>
      </c>
      <c r="BC31" s="12">
        <v>0.81499999999999995</v>
      </c>
      <c r="BD31" s="12">
        <v>0.33400000000000002</v>
      </c>
      <c r="BE31" s="12"/>
      <c r="BF31" s="12">
        <v>0.76300000000000001</v>
      </c>
      <c r="BG31" s="12">
        <v>0.39</v>
      </c>
      <c r="BH31" s="12"/>
      <c r="BI31" s="12"/>
      <c r="BJ31" s="12">
        <v>0.48899999999999999</v>
      </c>
      <c r="BK31" s="12"/>
      <c r="BL31" s="12">
        <v>0.80800000000000005</v>
      </c>
      <c r="BM31" s="12"/>
      <c r="BN31" s="12">
        <v>0.93300000000000005</v>
      </c>
      <c r="BO31" s="12"/>
      <c r="BP31" s="12">
        <v>0.49299999999999999</v>
      </c>
      <c r="BQ31" s="12"/>
      <c r="BR31" s="12"/>
      <c r="BS31" s="12">
        <v>2.4220000000000002</v>
      </c>
      <c r="BT31" s="12">
        <v>0.41699999999999998</v>
      </c>
      <c r="BU31" s="12">
        <v>1.01</v>
      </c>
      <c r="BV31" s="12"/>
      <c r="BW31" s="12">
        <v>1.234</v>
      </c>
      <c r="BX31" s="12">
        <v>0.40500000000000003</v>
      </c>
      <c r="BY31" s="12">
        <v>0.33400000000000002</v>
      </c>
      <c r="BZ31" s="12"/>
      <c r="CA31" s="12"/>
      <c r="CB31" s="12">
        <v>0.32700000000000001</v>
      </c>
      <c r="CC31" s="12">
        <v>0.46</v>
      </c>
      <c r="CD31" s="12"/>
      <c r="CE31" s="12"/>
      <c r="CF31" s="12"/>
      <c r="CG31" s="12"/>
      <c r="CH31" s="12"/>
      <c r="CI31" s="19"/>
      <c r="CJ31" s="12"/>
      <c r="CK31" s="12">
        <v>0.41799999999999998</v>
      </c>
      <c r="CL31" s="12"/>
      <c r="CM31" s="12"/>
      <c r="CN31" s="12"/>
      <c r="CO31" s="12"/>
      <c r="CP31" s="12">
        <v>0.47699999999999998</v>
      </c>
      <c r="CQ31" s="12"/>
      <c r="CR31" s="12">
        <v>0.67800000000000005</v>
      </c>
      <c r="CS31" s="12"/>
      <c r="CT31" s="12"/>
      <c r="CU31" s="12"/>
      <c r="CV31" s="12"/>
      <c r="CW31" s="12"/>
      <c r="CX31" s="12"/>
      <c r="CY31" s="12">
        <v>0.375</v>
      </c>
      <c r="CZ31" s="12">
        <v>1.895</v>
      </c>
      <c r="DA31" s="12"/>
      <c r="DB31" s="12">
        <v>0.66900000000000004</v>
      </c>
      <c r="DC31" s="12">
        <v>0.443</v>
      </c>
      <c r="DD31" s="12"/>
      <c r="DE31" s="12"/>
      <c r="DF31" s="12">
        <v>1.1870000000000001</v>
      </c>
      <c r="DG31" s="12"/>
      <c r="DH31" s="12">
        <v>0.86499999999999999</v>
      </c>
      <c r="DI31" s="12"/>
      <c r="DJ31" s="12">
        <v>2.831</v>
      </c>
      <c r="DK31" s="12"/>
      <c r="DL31" s="12"/>
      <c r="DM31" s="12"/>
      <c r="DN31" s="12"/>
      <c r="DO31" s="12"/>
      <c r="DP31" s="12"/>
      <c r="DQ31" s="12">
        <v>0.67400000000000004</v>
      </c>
      <c r="DR31" s="12"/>
      <c r="DS31" s="12"/>
      <c r="DT31" s="12"/>
      <c r="DU31" s="12"/>
      <c r="DV31" s="12">
        <v>6.5440000000000005</v>
      </c>
      <c r="DW31" s="12"/>
      <c r="DX31" s="12">
        <v>7.652000000000001</v>
      </c>
      <c r="DY31" s="12"/>
      <c r="DZ31" s="12">
        <v>5.6690000000000005</v>
      </c>
      <c r="EA31" s="12">
        <v>2.8839999999999999</v>
      </c>
      <c r="EB31" s="12">
        <v>2.0230000000000001</v>
      </c>
      <c r="EC31" s="12"/>
      <c r="ED31" s="12"/>
      <c r="EE31" s="12"/>
      <c r="EF31" s="12"/>
      <c r="EG31" s="12"/>
      <c r="EH31" s="12"/>
      <c r="EI31" s="12">
        <v>1.341</v>
      </c>
      <c r="EJ31" s="12">
        <v>0.60699999999999998</v>
      </c>
      <c r="EK31" s="12">
        <v>0.81299999999999994</v>
      </c>
      <c r="EL31" s="12">
        <v>1.2010000000000001</v>
      </c>
      <c r="EM31" s="12">
        <v>0.33300000000000002</v>
      </c>
      <c r="EN31" s="12">
        <v>0.93600000000000005</v>
      </c>
      <c r="EO31" s="12"/>
      <c r="EP31" s="12">
        <v>1.2809999999999999</v>
      </c>
      <c r="EQ31" s="12"/>
      <c r="ER31" s="12">
        <v>1.141</v>
      </c>
      <c r="ES31" s="12"/>
      <c r="ET31" s="12">
        <v>0.33800000000000002</v>
      </c>
      <c r="EU31" s="12">
        <v>0.76400000000000001</v>
      </c>
      <c r="EV31" s="12">
        <v>2.2690000000000001</v>
      </c>
      <c r="EW31" s="12">
        <v>1.228</v>
      </c>
      <c r="EX31" s="12">
        <v>0.85000000000000009</v>
      </c>
      <c r="EY31" s="12">
        <v>0.39700000000000002</v>
      </c>
      <c r="EZ31" s="12">
        <v>0.66400000000000003</v>
      </c>
      <c r="FA31" s="12">
        <v>0.35099999999999998</v>
      </c>
      <c r="FB31" s="12"/>
      <c r="FC31" s="12"/>
      <c r="FD31" s="12">
        <v>0.26400000000000001</v>
      </c>
      <c r="FE31" s="12">
        <v>0.55200000000000005</v>
      </c>
      <c r="FF31" s="12"/>
      <c r="FG31" s="12">
        <v>0.92800000000000005</v>
      </c>
      <c r="FH31" s="12">
        <v>3.379</v>
      </c>
      <c r="FI31" s="12"/>
      <c r="FJ31" s="12">
        <v>0.30399999999999999</v>
      </c>
      <c r="FK31" s="18">
        <f>1.224+1.224+1.224</f>
        <v>3.6719999999999997</v>
      </c>
      <c r="FL31" s="12">
        <v>1.1000000000000001</v>
      </c>
      <c r="FM31" s="12"/>
      <c r="FN31" s="12"/>
      <c r="FO31" s="12"/>
      <c r="FP31" s="12"/>
      <c r="FQ31" s="12"/>
      <c r="FR31" s="12">
        <v>0.44</v>
      </c>
      <c r="FS31" s="12"/>
      <c r="FT31" s="17">
        <v>0.56999999999999995</v>
      </c>
      <c r="FU31" s="12"/>
      <c r="FV31" s="12">
        <v>1.258</v>
      </c>
      <c r="FW31" s="12">
        <v>2.0179999999999998</v>
      </c>
      <c r="FX31" s="12"/>
      <c r="FY31" s="12"/>
      <c r="FZ31" s="12"/>
      <c r="GA31" s="12"/>
      <c r="GB31" s="12">
        <v>0.50600000000000001</v>
      </c>
      <c r="GC31" s="12">
        <v>0.90700000000000003</v>
      </c>
      <c r="GD31" s="12">
        <v>0.74199999999999999</v>
      </c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>
        <v>0.61699999999999999</v>
      </c>
      <c r="GP31" s="12"/>
      <c r="GQ31" s="12"/>
      <c r="GR31" s="12">
        <v>0.73499999999999999</v>
      </c>
      <c r="GS31" s="12">
        <v>1.36</v>
      </c>
      <c r="GT31" s="12"/>
      <c r="GU31" s="12">
        <v>0.74299999999999999</v>
      </c>
      <c r="GV31" s="12">
        <v>0.40100000000000002</v>
      </c>
      <c r="GW31" s="12">
        <v>0.34899999999999998</v>
      </c>
      <c r="GX31" s="12"/>
      <c r="GY31" s="12"/>
      <c r="GZ31" s="12">
        <v>0.35399999999999998</v>
      </c>
      <c r="HA31" s="12">
        <v>0.70199999999999996</v>
      </c>
      <c r="HB31" s="12"/>
      <c r="HC31" s="12">
        <v>1.8280000000000001</v>
      </c>
      <c r="HD31" s="12"/>
      <c r="HE31" s="12">
        <v>0.25</v>
      </c>
      <c r="HF31" s="12"/>
      <c r="HG31" s="12">
        <v>0.58199999999999996</v>
      </c>
      <c r="HH31" s="12"/>
      <c r="HI31" s="12">
        <v>0.64700000000000002</v>
      </c>
      <c r="HJ31" s="12"/>
      <c r="HK31" s="12">
        <v>1.0539999999999998</v>
      </c>
      <c r="HL31" s="12"/>
      <c r="HM31" s="12">
        <v>2.3580000000000001</v>
      </c>
      <c r="HN31" s="12"/>
      <c r="HO31" s="12"/>
      <c r="HP31" s="12">
        <v>0.33100000000000002</v>
      </c>
      <c r="HQ31" s="12"/>
      <c r="HR31" s="12">
        <v>0.39800000000000002</v>
      </c>
      <c r="HS31" s="12">
        <v>0.314</v>
      </c>
      <c r="HT31" s="12">
        <v>0.38500000000000001</v>
      </c>
      <c r="HU31" s="12">
        <v>0.83200000000000007</v>
      </c>
      <c r="HV31" s="12">
        <v>0.32200000000000001</v>
      </c>
      <c r="HW31" s="12"/>
      <c r="HX31" s="12"/>
      <c r="HY31" s="12"/>
      <c r="HZ31" s="12"/>
      <c r="IA31" s="12"/>
      <c r="IB31" s="12"/>
      <c r="IC31" s="12">
        <v>0.31</v>
      </c>
      <c r="ID31" s="12">
        <v>1.4040000000000001</v>
      </c>
    </row>
    <row r="32" spans="1:238" ht="15.75" customHeight="1">
      <c r="A32" s="40"/>
      <c r="B32" s="15"/>
      <c r="C32" s="41" t="s">
        <v>276</v>
      </c>
      <c r="D32" s="42">
        <f t="shared" si="20"/>
        <v>170</v>
      </c>
      <c r="E32" s="12">
        <f>SUM(G32:ID32)-F32</f>
        <v>68</v>
      </c>
      <c r="F32" s="29">
        <f t="shared" ref="F32:F33" si="21">G32+I32+L32+AF32+AK32+AN32+AO32+AQ32+AR32+AT32+AZ32+BB32+BF32+BG32+BJ32+BL32+BP32+BS32+BU32+BX32+CC32+CK32+CP32+CR32+CZ32+DB32+DH32+DJ32+DV32+DX32+DZ32+EA32+EB32+EI32+EJ32+EL32+EN32+EP32+EU32+EV32+EX32+EZ32+FH32+FL32+FV32+FW32+GO32+GR32+GS32+GU32+GV32+HC32+HG32+HI32+HK32+HM32+ID32</f>
        <v>102</v>
      </c>
      <c r="G32" s="12">
        <v>2</v>
      </c>
      <c r="H32" s="12"/>
      <c r="I32" s="12">
        <v>1</v>
      </c>
      <c r="J32" s="12"/>
      <c r="K32" s="12"/>
      <c r="L32" s="12">
        <v>1</v>
      </c>
      <c r="M32" s="12">
        <v>1</v>
      </c>
      <c r="N32" s="12"/>
      <c r="O32" s="12"/>
      <c r="P32" s="12"/>
      <c r="Q32" s="12"/>
      <c r="R32" s="12">
        <v>1</v>
      </c>
      <c r="S32" s="12"/>
      <c r="T32" s="12">
        <v>1</v>
      </c>
      <c r="U32" s="12"/>
      <c r="V32" s="12"/>
      <c r="W32" s="12">
        <v>1</v>
      </c>
      <c r="X32" s="12"/>
      <c r="Y32" s="12"/>
      <c r="Z32" s="12"/>
      <c r="AA32" s="12"/>
      <c r="AB32" s="12"/>
      <c r="AC32" s="12">
        <v>3</v>
      </c>
      <c r="AD32" s="12"/>
      <c r="AE32" s="12"/>
      <c r="AF32" s="12">
        <v>1</v>
      </c>
      <c r="AG32" s="12"/>
      <c r="AH32" s="12"/>
      <c r="AI32" s="12"/>
      <c r="AJ32" s="12">
        <v>1</v>
      </c>
      <c r="AK32" s="12">
        <v>1</v>
      </c>
      <c r="AL32" s="12"/>
      <c r="AM32" s="12"/>
      <c r="AN32" s="12">
        <v>1</v>
      </c>
      <c r="AO32" s="12">
        <v>2</v>
      </c>
      <c r="AP32" s="12"/>
      <c r="AQ32" s="12">
        <v>2</v>
      </c>
      <c r="AR32" s="12">
        <v>1</v>
      </c>
      <c r="AS32" s="12"/>
      <c r="AT32" s="12">
        <v>2</v>
      </c>
      <c r="AU32" s="12"/>
      <c r="AV32" s="12"/>
      <c r="AW32" s="12"/>
      <c r="AX32" s="12"/>
      <c r="AY32" s="12"/>
      <c r="AZ32" s="12">
        <v>1</v>
      </c>
      <c r="BA32" s="12"/>
      <c r="BB32" s="12">
        <v>2</v>
      </c>
      <c r="BC32" s="12">
        <v>2</v>
      </c>
      <c r="BD32" s="12">
        <v>1</v>
      </c>
      <c r="BE32" s="12"/>
      <c r="BF32" s="12">
        <v>2</v>
      </c>
      <c r="BG32" s="12">
        <v>1</v>
      </c>
      <c r="BH32" s="12"/>
      <c r="BI32" s="12"/>
      <c r="BJ32" s="12">
        <v>1</v>
      </c>
      <c r="BK32" s="12"/>
      <c r="BL32" s="12">
        <v>2</v>
      </c>
      <c r="BM32" s="12"/>
      <c r="BN32" s="12">
        <v>3</v>
      </c>
      <c r="BO32" s="12"/>
      <c r="BP32" s="12">
        <v>1</v>
      </c>
      <c r="BQ32" s="12"/>
      <c r="BR32" s="12"/>
      <c r="BS32" s="12">
        <v>3</v>
      </c>
      <c r="BT32" s="12">
        <v>1</v>
      </c>
      <c r="BU32" s="12">
        <v>1</v>
      </c>
      <c r="BV32" s="12"/>
      <c r="BW32" s="12">
        <v>3</v>
      </c>
      <c r="BX32" s="12">
        <v>1</v>
      </c>
      <c r="BY32" s="12">
        <v>1</v>
      </c>
      <c r="BZ32" s="12"/>
      <c r="CA32" s="12"/>
      <c r="CB32" s="12">
        <v>1</v>
      </c>
      <c r="CC32" s="12">
        <v>1</v>
      </c>
      <c r="CD32" s="12"/>
      <c r="CE32" s="12"/>
      <c r="CF32" s="12"/>
      <c r="CG32" s="12"/>
      <c r="CH32" s="12"/>
      <c r="CI32" s="19"/>
      <c r="CJ32" s="12"/>
      <c r="CK32" s="12">
        <v>1</v>
      </c>
      <c r="CL32" s="12"/>
      <c r="CM32" s="12"/>
      <c r="CN32" s="12"/>
      <c r="CO32" s="12"/>
      <c r="CP32" s="12">
        <v>1</v>
      </c>
      <c r="CQ32" s="12"/>
      <c r="CR32" s="12">
        <v>1</v>
      </c>
      <c r="CS32" s="12"/>
      <c r="CT32" s="12"/>
      <c r="CU32" s="12"/>
      <c r="CV32" s="12"/>
      <c r="CW32" s="12"/>
      <c r="CX32" s="12"/>
      <c r="CY32" s="12">
        <v>1</v>
      </c>
      <c r="CZ32" s="12">
        <v>2</v>
      </c>
      <c r="DA32" s="12"/>
      <c r="DB32" s="12">
        <v>1</v>
      </c>
      <c r="DC32" s="12">
        <v>1</v>
      </c>
      <c r="DD32" s="12"/>
      <c r="DE32" s="12"/>
      <c r="DF32" s="12">
        <v>3</v>
      </c>
      <c r="DG32" s="12"/>
      <c r="DH32" s="12">
        <v>2</v>
      </c>
      <c r="DI32" s="12"/>
      <c r="DJ32" s="12">
        <v>3</v>
      </c>
      <c r="DK32" s="12"/>
      <c r="DL32" s="12"/>
      <c r="DM32" s="12"/>
      <c r="DN32" s="12"/>
      <c r="DO32" s="12"/>
      <c r="DP32" s="12"/>
      <c r="DQ32" s="12">
        <v>2</v>
      </c>
      <c r="DR32" s="12"/>
      <c r="DS32" s="12"/>
      <c r="DT32" s="12"/>
      <c r="DU32" s="12"/>
      <c r="DV32" s="12">
        <v>4</v>
      </c>
      <c r="DW32" s="12"/>
      <c r="DX32" s="12">
        <v>5</v>
      </c>
      <c r="DY32" s="12"/>
      <c r="DZ32" s="12">
        <v>4</v>
      </c>
      <c r="EA32" s="12">
        <v>2</v>
      </c>
      <c r="EB32" s="12">
        <v>2</v>
      </c>
      <c r="EC32" s="12"/>
      <c r="ED32" s="12"/>
      <c r="EE32" s="12"/>
      <c r="EF32" s="12"/>
      <c r="EG32" s="12"/>
      <c r="EH32" s="12"/>
      <c r="EI32" s="12">
        <v>2</v>
      </c>
      <c r="EJ32" s="12">
        <v>1</v>
      </c>
      <c r="EK32" s="12">
        <v>2</v>
      </c>
      <c r="EL32" s="12">
        <v>2</v>
      </c>
      <c r="EM32" s="12">
        <v>1</v>
      </c>
      <c r="EN32" s="12">
        <v>1</v>
      </c>
      <c r="EO32" s="12"/>
      <c r="EP32" s="12">
        <v>2</v>
      </c>
      <c r="EQ32" s="12"/>
      <c r="ER32" s="12">
        <v>3</v>
      </c>
      <c r="ES32" s="12"/>
      <c r="ET32" s="12">
        <v>1</v>
      </c>
      <c r="EU32" s="12">
        <v>2</v>
      </c>
      <c r="EV32" s="12">
        <v>3</v>
      </c>
      <c r="EW32" s="12">
        <v>3</v>
      </c>
      <c r="EX32" s="12">
        <v>2</v>
      </c>
      <c r="EY32" s="12">
        <v>1</v>
      </c>
      <c r="EZ32" s="12">
        <v>1</v>
      </c>
      <c r="FA32" s="12">
        <v>1</v>
      </c>
      <c r="FB32" s="12"/>
      <c r="FC32" s="12"/>
      <c r="FD32" s="12">
        <v>1</v>
      </c>
      <c r="FE32" s="12">
        <v>2</v>
      </c>
      <c r="FF32" s="12"/>
      <c r="FG32" s="12">
        <v>1</v>
      </c>
      <c r="FH32" s="12">
        <v>3</v>
      </c>
      <c r="FI32" s="12"/>
      <c r="FJ32" s="12">
        <v>1</v>
      </c>
      <c r="FK32" s="18">
        <v>3</v>
      </c>
      <c r="FL32" s="12">
        <v>2</v>
      </c>
      <c r="FM32" s="12"/>
      <c r="FN32" s="12"/>
      <c r="FO32" s="12"/>
      <c r="FP32" s="12"/>
      <c r="FQ32" s="12"/>
      <c r="FR32" s="12">
        <v>1</v>
      </c>
      <c r="FS32" s="12"/>
      <c r="FT32" s="17">
        <v>2</v>
      </c>
      <c r="FU32" s="12"/>
      <c r="FV32" s="12">
        <v>1</v>
      </c>
      <c r="FW32" s="12">
        <v>3</v>
      </c>
      <c r="FX32" s="12"/>
      <c r="FY32" s="12"/>
      <c r="FZ32" s="12"/>
      <c r="GA32" s="12"/>
      <c r="GB32" s="12">
        <v>1</v>
      </c>
      <c r="GC32" s="12">
        <v>2</v>
      </c>
      <c r="GD32" s="12">
        <v>2</v>
      </c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>
        <v>1</v>
      </c>
      <c r="GP32" s="12"/>
      <c r="GQ32" s="12"/>
      <c r="GR32" s="12">
        <v>1</v>
      </c>
      <c r="GS32" s="12">
        <v>3</v>
      </c>
      <c r="GT32" s="12"/>
      <c r="GU32" s="12">
        <v>1</v>
      </c>
      <c r="GV32" s="12">
        <v>1</v>
      </c>
      <c r="GW32" s="12">
        <v>1</v>
      </c>
      <c r="GX32" s="12"/>
      <c r="GY32" s="12"/>
      <c r="GZ32" s="12">
        <v>1</v>
      </c>
      <c r="HA32" s="12">
        <v>2</v>
      </c>
      <c r="HB32" s="12"/>
      <c r="HC32" s="12">
        <v>3</v>
      </c>
      <c r="HD32" s="12"/>
      <c r="HE32" s="12">
        <v>1</v>
      </c>
      <c r="HF32" s="12"/>
      <c r="HG32" s="12">
        <v>1</v>
      </c>
      <c r="HH32" s="12"/>
      <c r="HI32" s="12">
        <v>1</v>
      </c>
      <c r="HJ32" s="12"/>
      <c r="HK32" s="12">
        <v>2</v>
      </c>
      <c r="HL32" s="12"/>
      <c r="HM32" s="12">
        <v>2</v>
      </c>
      <c r="HN32" s="12"/>
      <c r="HO32" s="12"/>
      <c r="HP32" s="12">
        <v>1</v>
      </c>
      <c r="HQ32" s="12"/>
      <c r="HR32" s="12">
        <v>1</v>
      </c>
      <c r="HS32" s="12">
        <v>1</v>
      </c>
      <c r="HT32" s="12">
        <v>1</v>
      </c>
      <c r="HU32" s="12">
        <v>2</v>
      </c>
      <c r="HV32" s="12">
        <v>1</v>
      </c>
      <c r="HW32" s="12"/>
      <c r="HX32" s="12"/>
      <c r="HY32" s="12"/>
      <c r="HZ32" s="12"/>
      <c r="IA32" s="12"/>
      <c r="IB32" s="12"/>
      <c r="IC32" s="12">
        <v>1</v>
      </c>
      <c r="ID32" s="12">
        <v>3</v>
      </c>
    </row>
    <row r="33" spans="1:238" ht="16.5" customHeight="1">
      <c r="A33" s="40"/>
      <c r="B33" s="15"/>
      <c r="C33" s="41" t="s">
        <v>243</v>
      </c>
      <c r="D33" s="10">
        <f t="shared" si="20"/>
        <v>36589.384000000013</v>
      </c>
      <c r="E33" s="12">
        <f>SUM(G33:ID33)-F33</f>
        <v>10227.126000000011</v>
      </c>
      <c r="F33" s="29">
        <f t="shared" si="21"/>
        <v>26362.258000000002</v>
      </c>
      <c r="G33" s="12">
        <v>610.26</v>
      </c>
      <c r="H33" s="12"/>
      <c r="I33" s="12">
        <v>174.54</v>
      </c>
      <c r="J33" s="12"/>
      <c r="K33" s="12"/>
      <c r="L33" s="12">
        <v>219.96299999999999</v>
      </c>
      <c r="M33" s="12">
        <v>101.997</v>
      </c>
      <c r="N33" s="12"/>
      <c r="O33" s="12"/>
      <c r="P33" s="12"/>
      <c r="Q33" s="12"/>
      <c r="R33" s="12">
        <v>210.066</v>
      </c>
      <c r="S33" s="12"/>
      <c r="T33" s="12">
        <v>123.68300000000001</v>
      </c>
      <c r="U33" s="12"/>
      <c r="V33" s="12"/>
      <c r="W33" s="12">
        <v>94.421000000000006</v>
      </c>
      <c r="X33" s="12"/>
      <c r="Y33" s="12"/>
      <c r="Z33" s="12"/>
      <c r="AA33" s="12"/>
      <c r="AB33" s="12"/>
      <c r="AC33" s="12">
        <v>464.27099999999996</v>
      </c>
      <c r="AD33" s="12"/>
      <c r="AE33" s="12"/>
      <c r="AF33" s="12">
        <v>303.18200000000002</v>
      </c>
      <c r="AG33" s="12"/>
      <c r="AH33" s="12"/>
      <c r="AI33" s="12"/>
      <c r="AJ33" s="12">
        <v>242.12899999999999</v>
      </c>
      <c r="AK33" s="12">
        <v>215.03800000000001</v>
      </c>
      <c r="AL33" s="12"/>
      <c r="AM33" s="12"/>
      <c r="AN33" s="12">
        <v>355.25299999999999</v>
      </c>
      <c r="AO33" s="12">
        <v>514.84500000000003</v>
      </c>
      <c r="AP33" s="12"/>
      <c r="AQ33" s="12">
        <v>486.76599999999996</v>
      </c>
      <c r="AR33" s="12">
        <v>223.50200000000001</v>
      </c>
      <c r="AS33" s="12"/>
      <c r="AT33" s="12">
        <v>391.096</v>
      </c>
      <c r="AU33" s="12"/>
      <c r="AV33" s="12"/>
      <c r="AW33" s="12"/>
      <c r="AX33" s="12"/>
      <c r="AY33" s="12"/>
      <c r="AZ33" s="12">
        <v>265.553</v>
      </c>
      <c r="BA33" s="12"/>
      <c r="BB33" s="12">
        <v>333.91399999999999</v>
      </c>
      <c r="BC33" s="12">
        <v>299.21800000000002</v>
      </c>
      <c r="BD33" s="12">
        <v>141.065</v>
      </c>
      <c r="BE33" s="12"/>
      <c r="BF33" s="12">
        <v>298.30399999999997</v>
      </c>
      <c r="BG33" s="12">
        <v>172.672</v>
      </c>
      <c r="BH33" s="12"/>
      <c r="BI33" s="12"/>
      <c r="BJ33" s="12">
        <v>178.30799999999999</v>
      </c>
      <c r="BK33" s="12"/>
      <c r="BL33" s="12">
        <v>306.49699999999996</v>
      </c>
      <c r="BM33" s="12"/>
      <c r="BN33" s="12">
        <v>326.03200000000004</v>
      </c>
      <c r="BO33" s="12"/>
      <c r="BP33" s="12">
        <v>154.94900000000001</v>
      </c>
      <c r="BQ33" s="12"/>
      <c r="BR33" s="12"/>
      <c r="BS33" s="12">
        <v>671.43600000000004</v>
      </c>
      <c r="BT33" s="12">
        <v>132.46299999999999</v>
      </c>
      <c r="BU33" s="12">
        <v>411.09100000000001</v>
      </c>
      <c r="BV33" s="12"/>
      <c r="BW33" s="12">
        <v>359.73099999999999</v>
      </c>
      <c r="BX33" s="12">
        <v>148.203</v>
      </c>
      <c r="BY33" s="12">
        <v>262.54300000000001</v>
      </c>
      <c r="BZ33" s="12"/>
      <c r="CA33" s="12"/>
      <c r="CB33" s="12">
        <v>130.08600000000001</v>
      </c>
      <c r="CC33" s="12">
        <v>150.59899999999999</v>
      </c>
      <c r="CD33" s="12"/>
      <c r="CE33" s="12"/>
      <c r="CF33" s="12"/>
      <c r="CG33" s="12"/>
      <c r="CH33" s="12"/>
      <c r="CI33" s="19"/>
      <c r="CJ33" s="12"/>
      <c r="CK33" s="12">
        <v>171.19399999999999</v>
      </c>
      <c r="CL33" s="12"/>
      <c r="CM33" s="12"/>
      <c r="CN33" s="12"/>
      <c r="CO33" s="12"/>
      <c r="CP33" s="12">
        <v>192.85</v>
      </c>
      <c r="CQ33" s="12"/>
      <c r="CR33" s="12">
        <v>216.619</v>
      </c>
      <c r="CS33" s="12"/>
      <c r="CT33" s="12"/>
      <c r="CU33" s="12"/>
      <c r="CV33" s="12"/>
      <c r="CW33" s="12"/>
      <c r="CX33" s="12"/>
      <c r="CY33" s="12">
        <v>130.89099999999999</v>
      </c>
      <c r="CZ33" s="12">
        <v>658.96699999999998</v>
      </c>
      <c r="DA33" s="12"/>
      <c r="DB33" s="12">
        <v>277.726</v>
      </c>
      <c r="DC33" s="12">
        <v>174.93799999999999</v>
      </c>
      <c r="DD33" s="12"/>
      <c r="DE33" s="12"/>
      <c r="DF33" s="12">
        <v>499.38799999999998</v>
      </c>
      <c r="DG33" s="12"/>
      <c r="DH33" s="12">
        <v>293.17900000000003</v>
      </c>
      <c r="DI33" s="12"/>
      <c r="DJ33" s="12">
        <v>892.63400000000001</v>
      </c>
      <c r="DK33" s="12"/>
      <c r="DL33" s="12"/>
      <c r="DM33" s="12"/>
      <c r="DN33" s="12"/>
      <c r="DO33" s="12"/>
      <c r="DP33" s="12"/>
      <c r="DQ33" s="12">
        <v>226.60300000000001</v>
      </c>
      <c r="DR33" s="12"/>
      <c r="DS33" s="12"/>
      <c r="DT33" s="12"/>
      <c r="DU33" s="12"/>
      <c r="DV33" s="12">
        <v>1556.7159999999999</v>
      </c>
      <c r="DW33" s="12"/>
      <c r="DX33" s="12">
        <v>1895.261</v>
      </c>
      <c r="DY33" s="12"/>
      <c r="DZ33" s="12">
        <v>1304.163</v>
      </c>
      <c r="EA33" s="12">
        <v>751.89100000000008</v>
      </c>
      <c r="EB33" s="12">
        <v>491.99700000000001</v>
      </c>
      <c r="EC33" s="12"/>
      <c r="ED33" s="12"/>
      <c r="EE33" s="12"/>
      <c r="EF33" s="12"/>
      <c r="EG33" s="12"/>
      <c r="EH33" s="12"/>
      <c r="EI33" s="12">
        <v>498.53500000000003</v>
      </c>
      <c r="EJ33" s="12">
        <v>230.93799999999999</v>
      </c>
      <c r="EK33" s="12">
        <v>246.63</v>
      </c>
      <c r="EL33" s="12">
        <v>452.47</v>
      </c>
      <c r="EM33" s="12">
        <v>116.4</v>
      </c>
      <c r="EN33" s="12">
        <v>328.15</v>
      </c>
      <c r="EO33" s="12"/>
      <c r="EP33" s="12">
        <v>494.55099999999999</v>
      </c>
      <c r="EQ33" s="12"/>
      <c r="ER33" s="12">
        <v>659.30200000000002</v>
      </c>
      <c r="ES33" s="12"/>
      <c r="ET33" s="12">
        <v>124.79300000000001</v>
      </c>
      <c r="EU33" s="12">
        <v>255.33500000000001</v>
      </c>
      <c r="EV33" s="12">
        <v>727.29099999999994</v>
      </c>
      <c r="EW33" s="12">
        <v>422.791</v>
      </c>
      <c r="EX33" s="12">
        <v>403.57500000000005</v>
      </c>
      <c r="EY33" s="12">
        <v>145.42099999999999</v>
      </c>
      <c r="EZ33" s="12">
        <v>257.10500000000002</v>
      </c>
      <c r="FA33" s="12">
        <v>124.343</v>
      </c>
      <c r="FB33" s="12"/>
      <c r="FC33" s="12"/>
      <c r="FD33" s="12">
        <v>104.7</v>
      </c>
      <c r="FE33" s="12">
        <v>180.547</v>
      </c>
      <c r="FF33" s="12"/>
      <c r="FG33" s="12">
        <v>265.36200000000002</v>
      </c>
      <c r="FH33" s="12">
        <v>1470.7169999999999</v>
      </c>
      <c r="FI33" s="12"/>
      <c r="FJ33" s="12">
        <v>166.81200000000001</v>
      </c>
      <c r="FK33" s="18">
        <f>260.133+272.415+262.009</f>
        <v>794.55700000000002</v>
      </c>
      <c r="FL33" s="12">
        <v>550.55200000000002</v>
      </c>
      <c r="FM33" s="12"/>
      <c r="FN33" s="12"/>
      <c r="FO33" s="12"/>
      <c r="FP33" s="12"/>
      <c r="FQ33" s="12"/>
      <c r="FR33" s="12">
        <v>126.22199999999999</v>
      </c>
      <c r="FS33" s="12"/>
      <c r="FT33" s="17">
        <v>215.93700000000001</v>
      </c>
      <c r="FU33" s="12"/>
      <c r="FV33" s="12">
        <v>294.113</v>
      </c>
      <c r="FW33" s="12">
        <v>885.99500000000012</v>
      </c>
      <c r="FX33" s="12"/>
      <c r="FY33" s="12"/>
      <c r="FZ33" s="12"/>
      <c r="GA33" s="12"/>
      <c r="GB33" s="12">
        <v>209.34399999999999</v>
      </c>
      <c r="GC33" s="12">
        <v>398.85399999999998</v>
      </c>
      <c r="GD33" s="12">
        <v>318.77199999999999</v>
      </c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>
        <v>257.91500000000002</v>
      </c>
      <c r="GP33" s="12"/>
      <c r="GQ33" s="12"/>
      <c r="GR33" s="12">
        <v>222.642</v>
      </c>
      <c r="GS33" s="12">
        <v>629.72500000000002</v>
      </c>
      <c r="GT33" s="12"/>
      <c r="GU33" s="12">
        <v>225.155</v>
      </c>
      <c r="GV33" s="12">
        <v>122.864</v>
      </c>
      <c r="GW33" s="12">
        <v>141.995</v>
      </c>
      <c r="GX33" s="12"/>
      <c r="GY33" s="12"/>
      <c r="GZ33" s="12">
        <v>135.40799999999999</v>
      </c>
      <c r="HA33" s="12">
        <v>250</v>
      </c>
      <c r="HB33" s="12"/>
      <c r="HC33" s="12">
        <v>586.53300000000002</v>
      </c>
      <c r="HD33" s="12"/>
      <c r="HE33" s="12">
        <v>115.58</v>
      </c>
      <c r="HF33" s="12"/>
      <c r="HG33" s="12">
        <v>232.589</v>
      </c>
      <c r="HH33" s="12"/>
      <c r="HI33" s="12">
        <v>197.05199999999999</v>
      </c>
      <c r="HJ33" s="12"/>
      <c r="HK33" s="12">
        <v>428.45799999999997</v>
      </c>
      <c r="HL33" s="12"/>
      <c r="HM33" s="12">
        <v>688.45</v>
      </c>
      <c r="HN33" s="12"/>
      <c r="HO33" s="12"/>
      <c r="HP33" s="12">
        <v>109.97799999999999</v>
      </c>
      <c r="HQ33" s="12"/>
      <c r="HR33" s="12">
        <v>136.49</v>
      </c>
      <c r="HS33" s="12">
        <v>160.97</v>
      </c>
      <c r="HT33" s="12">
        <v>127.199</v>
      </c>
      <c r="HU33" s="12">
        <v>277.67700000000002</v>
      </c>
      <c r="HV33" s="12">
        <v>129.29300000000001</v>
      </c>
      <c r="HW33" s="12"/>
      <c r="HX33" s="12"/>
      <c r="HY33" s="12"/>
      <c r="HZ33" s="12"/>
      <c r="IA33" s="12"/>
      <c r="IB33" s="12"/>
      <c r="IC33" s="12">
        <v>102.224</v>
      </c>
      <c r="ID33" s="12">
        <v>632.38</v>
      </c>
    </row>
    <row r="34" spans="1:238" ht="15.75" customHeight="1">
      <c r="A34" s="40" t="s">
        <v>277</v>
      </c>
      <c r="B34" s="15" t="s">
        <v>278</v>
      </c>
      <c r="C34" s="41" t="s">
        <v>246</v>
      </c>
      <c r="D34" s="10">
        <f t="shared" si="20"/>
        <v>0</v>
      </c>
      <c r="E34" s="12">
        <f t="shared" ref="E34:E65" si="22">SUM(G34:ID34)</f>
        <v>0</v>
      </c>
      <c r="F34" s="16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</row>
    <row r="35" spans="1:238" ht="15" customHeight="1">
      <c r="A35" s="40"/>
      <c r="B35" s="15"/>
      <c r="C35" s="41" t="s">
        <v>243</v>
      </c>
      <c r="D35" s="10">
        <f t="shared" si="20"/>
        <v>0</v>
      </c>
      <c r="E35" s="12">
        <f t="shared" si="22"/>
        <v>0</v>
      </c>
      <c r="F35" s="43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</row>
    <row r="36" spans="1:238" ht="14.25" customHeight="1">
      <c r="A36" s="40" t="s">
        <v>279</v>
      </c>
      <c r="B36" s="15" t="s">
        <v>280</v>
      </c>
      <c r="C36" s="41" t="s">
        <v>246</v>
      </c>
      <c r="D36" s="10">
        <f t="shared" si="20"/>
        <v>0.29300000000000009</v>
      </c>
      <c r="E36" s="12">
        <f>SUM(G36:ID36)-F36</f>
        <v>0.2330000000000001</v>
      </c>
      <c r="F36" s="12">
        <f>DJ36</f>
        <v>0.06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>
        <v>0.01</v>
      </c>
      <c r="T36" s="12">
        <v>7.0000000000000001E-3</v>
      </c>
      <c r="U36" s="12">
        <v>5.0000000000000001E-3</v>
      </c>
      <c r="V36" s="12"/>
      <c r="W36" s="12">
        <v>8.9999999999999993E-3</v>
      </c>
      <c r="X36" s="12">
        <v>8.9999999999999993E-3</v>
      </c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>
        <v>2.5000000000000001E-3</v>
      </c>
      <c r="AJ36" s="12"/>
      <c r="AK36" s="12"/>
      <c r="AL36" s="12">
        <v>5.0000000000000001E-3</v>
      </c>
      <c r="AM36" s="12"/>
      <c r="AN36" s="12"/>
      <c r="AO36" s="12"/>
      <c r="AP36" s="12"/>
      <c r="AQ36" s="12"/>
      <c r="AR36" s="12"/>
      <c r="AS36" s="12"/>
      <c r="AT36" s="12">
        <v>1.2999999999999999E-2</v>
      </c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>
        <v>6.0000000000000001E-3</v>
      </c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>
        <v>5.0000000000000001E-3</v>
      </c>
      <c r="BX36" s="12"/>
      <c r="BY36" s="12"/>
      <c r="BZ36" s="12"/>
      <c r="CA36" s="12"/>
      <c r="CB36" s="12"/>
      <c r="CC36" s="12">
        <v>1E-3</v>
      </c>
      <c r="CD36" s="12"/>
      <c r="CE36" s="12"/>
      <c r="CF36" s="12"/>
      <c r="CG36" s="12"/>
      <c r="CH36" s="12"/>
      <c r="CI36" s="12"/>
      <c r="CJ36" s="12"/>
      <c r="CK36" s="12">
        <v>1E-3</v>
      </c>
      <c r="CL36" s="12"/>
      <c r="CM36" s="12"/>
      <c r="CN36" s="12">
        <v>2E-3</v>
      </c>
      <c r="CO36" s="12"/>
      <c r="CP36" s="12"/>
      <c r="CQ36" s="12"/>
      <c r="CR36" s="12"/>
      <c r="CS36" s="12">
        <v>1.4999999999999999E-2</v>
      </c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>
        <v>6.0000000000000001E-3</v>
      </c>
      <c r="DE36" s="12"/>
      <c r="DF36" s="12"/>
      <c r="DG36" s="12"/>
      <c r="DH36" s="12"/>
      <c r="DI36" s="12"/>
      <c r="DJ36" s="12">
        <v>0.06</v>
      </c>
      <c r="DK36" s="12"/>
      <c r="DL36" s="12"/>
      <c r="DM36" s="12"/>
      <c r="DN36" s="12">
        <v>6.0000000000000001E-3</v>
      </c>
      <c r="DO36" s="12"/>
      <c r="DP36" s="12"/>
      <c r="DQ36" s="12"/>
      <c r="DR36" s="12"/>
      <c r="DS36" s="12"/>
      <c r="DT36" s="12"/>
      <c r="DU36" s="12">
        <v>2E-3</v>
      </c>
      <c r="DV36" s="12"/>
      <c r="DW36" s="12"/>
      <c r="DX36" s="12">
        <v>0.02</v>
      </c>
      <c r="DY36" s="12"/>
      <c r="DZ36" s="12"/>
      <c r="EA36" s="12"/>
      <c r="EB36" s="12"/>
      <c r="EC36" s="12"/>
      <c r="ED36" s="12"/>
      <c r="EE36" s="12"/>
      <c r="EF36" s="12"/>
      <c r="EG36" s="12">
        <v>3.0000000000000001E-3</v>
      </c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>
        <v>1E-3</v>
      </c>
      <c r="FA36" s="12"/>
      <c r="FB36" s="12"/>
      <c r="FC36" s="12"/>
      <c r="FD36" s="44"/>
      <c r="FE36" s="12"/>
      <c r="FF36" s="12"/>
      <c r="FG36" s="12">
        <v>5.0000000000000001E-3</v>
      </c>
      <c r="FH36" s="12">
        <v>5.0000000000000001E-3</v>
      </c>
      <c r="FI36" s="12"/>
      <c r="FJ36" s="12"/>
      <c r="FK36" s="12"/>
      <c r="FL36" s="12">
        <v>0.01</v>
      </c>
      <c r="FM36" s="12"/>
      <c r="FN36" s="12"/>
      <c r="FO36" s="12"/>
      <c r="FP36" s="12"/>
      <c r="FQ36" s="12">
        <v>1.4999999999999999E-2</v>
      </c>
      <c r="FR36" s="12"/>
      <c r="FS36" s="12"/>
      <c r="FT36" s="12"/>
      <c r="FU36" s="12"/>
      <c r="FV36" s="12"/>
      <c r="FW36" s="12">
        <v>1.4999999999999999E-2</v>
      </c>
      <c r="FX36" s="12">
        <v>5.0000000000000001E-3</v>
      </c>
      <c r="FY36" s="12"/>
      <c r="FZ36" s="12">
        <v>2E-3</v>
      </c>
      <c r="GA36" s="12">
        <v>0.01</v>
      </c>
      <c r="GB36" s="12">
        <v>3.0000000000000001E-3</v>
      </c>
      <c r="GC36" s="12"/>
      <c r="GD36" s="12"/>
      <c r="GE36" s="12"/>
      <c r="GF36" s="12">
        <v>4.4999999999999997E-3</v>
      </c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>
        <v>1.4999999999999999E-2</v>
      </c>
      <c r="HM36" s="12"/>
      <c r="HN36" s="12"/>
      <c r="HO36" s="12"/>
      <c r="HP36" s="12"/>
      <c r="HQ36" s="12"/>
      <c r="HR36" s="12"/>
      <c r="HS36" s="12">
        <v>6.0000000000000001E-3</v>
      </c>
      <c r="HT36" s="12"/>
      <c r="HU36" s="12"/>
      <c r="HV36" s="12"/>
      <c r="HW36" s="12">
        <v>3.0000000000000001E-3</v>
      </c>
      <c r="HX36" s="12"/>
      <c r="HY36" s="12">
        <v>5.0000000000000001E-3</v>
      </c>
      <c r="HZ36" s="12"/>
      <c r="IA36" s="12">
        <v>1E-3</v>
      </c>
      <c r="IB36" s="12"/>
      <c r="IC36" s="12"/>
      <c r="ID36" s="12"/>
    </row>
    <row r="37" spans="1:238" ht="15" customHeight="1">
      <c r="A37" s="40"/>
      <c r="B37" s="15"/>
      <c r="C37" s="41" t="s">
        <v>243</v>
      </c>
      <c r="D37" s="10">
        <f t="shared" si="20"/>
        <v>432.67699999999985</v>
      </c>
      <c r="E37" s="12">
        <f>SUM(G37:ID37)-F37</f>
        <v>171.53899999999987</v>
      </c>
      <c r="F37" s="12">
        <f>DJ37</f>
        <v>261.13799999999998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v>9.6850000000000005</v>
      </c>
      <c r="T37" s="12">
        <v>6.7789999999999999</v>
      </c>
      <c r="U37" s="12">
        <v>4.8419999999999996</v>
      </c>
      <c r="V37" s="12"/>
      <c r="W37" s="12">
        <v>8.7159999999999993</v>
      </c>
      <c r="X37" s="12">
        <v>8.7159999999999993</v>
      </c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>
        <v>1.042</v>
      </c>
      <c r="AJ37" s="12"/>
      <c r="AK37" s="12"/>
      <c r="AL37" s="12">
        <v>5.9340000000000002</v>
      </c>
      <c r="AM37" s="12"/>
      <c r="AN37" s="12"/>
      <c r="AO37" s="12"/>
      <c r="AP37" s="12"/>
      <c r="AQ37" s="12"/>
      <c r="AR37" s="12"/>
      <c r="AS37" s="12"/>
      <c r="AT37" s="12">
        <v>11.824999999999999</v>
      </c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>
        <v>2.5019999999999998</v>
      </c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>
        <v>4.8419999999999996</v>
      </c>
      <c r="BX37" s="12"/>
      <c r="BY37" s="12"/>
      <c r="BZ37" s="12"/>
      <c r="CA37" s="12"/>
      <c r="CB37" s="12"/>
      <c r="CC37" s="12">
        <v>1.484</v>
      </c>
      <c r="CD37" s="12"/>
      <c r="CE37" s="12"/>
      <c r="CF37" s="12"/>
      <c r="CG37" s="12"/>
      <c r="CH37" s="12"/>
      <c r="CI37" s="12"/>
      <c r="CJ37" s="12"/>
      <c r="CK37" s="12">
        <v>0.98899999999999999</v>
      </c>
      <c r="CL37" s="12"/>
      <c r="CM37" s="12"/>
      <c r="CN37" s="12">
        <v>1.9370000000000001</v>
      </c>
      <c r="CO37" s="12"/>
      <c r="CP37" s="12"/>
      <c r="CQ37" s="12"/>
      <c r="CR37" s="12"/>
      <c r="CS37" s="12">
        <v>6.2539999999999996</v>
      </c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>
        <v>5.81</v>
      </c>
      <c r="DE37" s="12"/>
      <c r="DF37" s="12"/>
      <c r="DG37" s="12"/>
      <c r="DH37" s="12"/>
      <c r="DI37" s="12"/>
      <c r="DJ37" s="12">
        <v>261.13799999999998</v>
      </c>
      <c r="DK37" s="12"/>
      <c r="DL37" s="12"/>
      <c r="DM37" s="12"/>
      <c r="DN37" s="12">
        <v>5.8109999999999999</v>
      </c>
      <c r="DO37" s="12"/>
      <c r="DP37" s="12"/>
      <c r="DQ37" s="12"/>
      <c r="DR37" s="12"/>
      <c r="DS37" s="12"/>
      <c r="DT37" s="12"/>
      <c r="DU37" s="12">
        <v>1.978</v>
      </c>
      <c r="DV37" s="12"/>
      <c r="DW37" s="12"/>
      <c r="DX37" s="12">
        <v>8.3379999999999992</v>
      </c>
      <c r="DY37" s="12"/>
      <c r="DZ37" s="12"/>
      <c r="EA37" s="12"/>
      <c r="EB37" s="12"/>
      <c r="EC37" s="12"/>
      <c r="ED37" s="12"/>
      <c r="EE37" s="12"/>
      <c r="EF37" s="12"/>
      <c r="EG37" s="12">
        <v>2.9049999999999998</v>
      </c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>
        <v>1.484</v>
      </c>
      <c r="FA37" s="12"/>
      <c r="FB37" s="12"/>
      <c r="FC37" s="12"/>
      <c r="FD37" s="12"/>
      <c r="FE37" s="12"/>
      <c r="FF37" s="12"/>
      <c r="FG37" s="12">
        <v>4.8419999999999996</v>
      </c>
      <c r="FH37" s="12">
        <v>2.085</v>
      </c>
      <c r="FI37" s="12"/>
      <c r="FJ37" s="12"/>
      <c r="FK37" s="12"/>
      <c r="FL37" s="12">
        <v>4.1689999999999996</v>
      </c>
      <c r="FM37" s="12"/>
      <c r="FN37" s="12"/>
      <c r="FO37" s="12"/>
      <c r="FP37" s="12"/>
      <c r="FQ37" s="12">
        <v>6.2539999999999996</v>
      </c>
      <c r="FR37" s="12"/>
      <c r="FS37" s="12"/>
      <c r="FT37" s="12"/>
      <c r="FU37" s="12"/>
      <c r="FV37" s="12"/>
      <c r="FW37" s="12">
        <v>10.598000000000001</v>
      </c>
      <c r="FX37" s="12">
        <v>2.085</v>
      </c>
      <c r="FY37" s="12"/>
      <c r="FZ37" s="12">
        <v>3.0979999999999999</v>
      </c>
      <c r="GA37" s="12">
        <v>4.1689999999999996</v>
      </c>
      <c r="GB37" s="12">
        <v>2.9049999999999998</v>
      </c>
      <c r="GC37" s="12"/>
      <c r="GD37" s="12"/>
      <c r="GE37" s="12"/>
      <c r="GF37" s="12">
        <v>2.4279999999999999</v>
      </c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>
        <v>12.507</v>
      </c>
      <c r="HM37" s="12"/>
      <c r="HN37" s="12"/>
      <c r="HO37" s="12"/>
      <c r="HP37" s="12"/>
      <c r="HQ37" s="12"/>
      <c r="HR37" s="12"/>
      <c r="HS37" s="12">
        <v>5.8109999999999999</v>
      </c>
      <c r="HT37" s="12"/>
      <c r="HU37" s="12"/>
      <c r="HV37" s="12"/>
      <c r="HW37" s="12">
        <v>2.9049999999999998</v>
      </c>
      <c r="HX37" s="12"/>
      <c r="HY37" s="12">
        <v>4.8419999999999996</v>
      </c>
      <c r="HZ37" s="12"/>
      <c r="IA37" s="12">
        <v>0.96799999999999997</v>
      </c>
      <c r="IB37" s="12"/>
      <c r="IC37" s="12"/>
      <c r="ID37" s="12"/>
    </row>
    <row r="38" spans="1:238" ht="16.5" customHeight="1">
      <c r="A38" s="40" t="s">
        <v>281</v>
      </c>
      <c r="B38" s="11" t="s">
        <v>282</v>
      </c>
      <c r="C38" s="41" t="s">
        <v>266</v>
      </c>
      <c r="D38" s="10">
        <f t="shared" si="20"/>
        <v>306</v>
      </c>
      <c r="E38" s="12">
        <f>SUM(G38:ID38)-F38</f>
        <v>215</v>
      </c>
      <c r="F38" s="12">
        <v>91</v>
      </c>
      <c r="G38" s="12">
        <v>5</v>
      </c>
      <c r="H38" s="12">
        <v>1</v>
      </c>
      <c r="I38" s="12">
        <v>2</v>
      </c>
      <c r="J38" s="12"/>
      <c r="K38" s="12"/>
      <c r="L38" s="12"/>
      <c r="M38" s="12"/>
      <c r="N38" s="12"/>
      <c r="O38" s="12"/>
      <c r="P38" s="12">
        <v>1</v>
      </c>
      <c r="Q38" s="12">
        <v>2</v>
      </c>
      <c r="R38" s="12">
        <v>5</v>
      </c>
      <c r="S38" s="12">
        <v>4</v>
      </c>
      <c r="T38" s="12">
        <v>6</v>
      </c>
      <c r="U38" s="12">
        <v>3</v>
      </c>
      <c r="V38" s="12">
        <v>2</v>
      </c>
      <c r="W38" s="12">
        <v>2</v>
      </c>
      <c r="X38" s="12">
        <v>3</v>
      </c>
      <c r="Y38" s="12">
        <v>2</v>
      </c>
      <c r="Z38" s="12">
        <v>2</v>
      </c>
      <c r="AA38" s="12"/>
      <c r="AB38" s="12"/>
      <c r="AC38" s="12">
        <v>2</v>
      </c>
      <c r="AD38" s="12">
        <v>2</v>
      </c>
      <c r="AE38" s="12"/>
      <c r="AF38" s="12"/>
      <c r="AG38" s="12">
        <v>1</v>
      </c>
      <c r="AH38" s="12">
        <v>1</v>
      </c>
      <c r="AI38" s="12"/>
      <c r="AJ38" s="12"/>
      <c r="AK38" s="12"/>
      <c r="AL38" s="12"/>
      <c r="AM38" s="12"/>
      <c r="AN38" s="12"/>
      <c r="AO38" s="12">
        <v>1</v>
      </c>
      <c r="AP38" s="12"/>
      <c r="AQ38" s="12">
        <v>2</v>
      </c>
      <c r="AR38" s="12"/>
      <c r="AS38" s="12"/>
      <c r="AT38" s="12"/>
      <c r="AU38" s="12"/>
      <c r="AV38" s="12">
        <v>1</v>
      </c>
      <c r="AW38" s="12"/>
      <c r="AX38" s="12"/>
      <c r="AY38" s="12">
        <v>1</v>
      </c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>
        <v>5</v>
      </c>
      <c r="BL38" s="12"/>
      <c r="BM38" s="12"/>
      <c r="BN38" s="12">
        <v>3</v>
      </c>
      <c r="BO38" s="12"/>
      <c r="BP38" s="12"/>
      <c r="BQ38" s="12"/>
      <c r="BR38" s="12">
        <v>3</v>
      </c>
      <c r="BS38" s="12"/>
      <c r="BT38" s="12">
        <v>4</v>
      </c>
      <c r="BU38" s="12">
        <v>5</v>
      </c>
      <c r="BV38" s="12"/>
      <c r="BW38" s="12">
        <v>6</v>
      </c>
      <c r="BX38" s="12">
        <v>3</v>
      </c>
      <c r="BY38" s="12"/>
      <c r="BZ38" s="12">
        <v>5</v>
      </c>
      <c r="CA38" s="12"/>
      <c r="CB38" s="12">
        <v>5</v>
      </c>
      <c r="CC38" s="12">
        <v>5</v>
      </c>
      <c r="CD38" s="12">
        <v>6</v>
      </c>
      <c r="CE38" s="12">
        <v>3</v>
      </c>
      <c r="CF38" s="12">
        <v>3</v>
      </c>
      <c r="CG38" s="12">
        <v>4</v>
      </c>
      <c r="CH38" s="12">
        <v>3</v>
      </c>
      <c r="CI38" s="12">
        <v>3</v>
      </c>
      <c r="CJ38" s="12">
        <v>2</v>
      </c>
      <c r="CK38" s="12">
        <v>7</v>
      </c>
      <c r="CL38" s="12">
        <v>1</v>
      </c>
      <c r="CM38" s="12"/>
      <c r="CN38" s="12">
        <v>1</v>
      </c>
      <c r="CO38" s="12">
        <v>1</v>
      </c>
      <c r="CP38" s="12"/>
      <c r="CQ38" s="12"/>
      <c r="CR38" s="12"/>
      <c r="CS38" s="12"/>
      <c r="CT38" s="12">
        <v>4</v>
      </c>
      <c r="CU38" s="12"/>
      <c r="CV38" s="12">
        <v>2</v>
      </c>
      <c r="CW38" s="12"/>
      <c r="CX38" s="12"/>
      <c r="CY38" s="12">
        <v>1</v>
      </c>
      <c r="CZ38" s="12"/>
      <c r="DA38" s="12"/>
      <c r="DB38" s="12">
        <v>2</v>
      </c>
      <c r="DC38" s="12">
        <v>5</v>
      </c>
      <c r="DD38" s="12"/>
      <c r="DE38" s="12"/>
      <c r="DF38" s="12">
        <v>2</v>
      </c>
      <c r="DG38" s="12">
        <v>3</v>
      </c>
      <c r="DH38" s="12"/>
      <c r="DI38" s="12"/>
      <c r="DJ38" s="12"/>
      <c r="DK38" s="12"/>
      <c r="DL38" s="12"/>
      <c r="DM38" s="12"/>
      <c r="DN38" s="12"/>
      <c r="DO38" s="12">
        <v>6</v>
      </c>
      <c r="DP38" s="12">
        <v>2</v>
      </c>
      <c r="DQ38" s="12">
        <v>2</v>
      </c>
      <c r="DR38" s="12">
        <v>2</v>
      </c>
      <c r="DS38" s="12">
        <v>3</v>
      </c>
      <c r="DT38" s="12"/>
      <c r="DU38" s="12">
        <v>7</v>
      </c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>
        <v>5</v>
      </c>
      <c r="EU38" s="12"/>
      <c r="EV38" s="12">
        <v>7</v>
      </c>
      <c r="EW38" s="12"/>
      <c r="EX38" s="12"/>
      <c r="EY38" s="12"/>
      <c r="EZ38" s="12">
        <v>6</v>
      </c>
      <c r="FA38" s="12">
        <v>6</v>
      </c>
      <c r="FB38" s="12">
        <v>8</v>
      </c>
      <c r="FC38" s="12">
        <v>6</v>
      </c>
      <c r="FD38" s="12">
        <v>5</v>
      </c>
      <c r="FE38" s="12">
        <v>4</v>
      </c>
      <c r="FF38" s="12">
        <v>3</v>
      </c>
      <c r="FG38" s="12"/>
      <c r="FH38" s="12"/>
      <c r="FI38" s="20">
        <v>2</v>
      </c>
      <c r="FJ38" s="12">
        <v>4</v>
      </c>
      <c r="FK38" s="12"/>
      <c r="FL38" s="12"/>
      <c r="FM38" s="12">
        <v>8</v>
      </c>
      <c r="FN38" s="12"/>
      <c r="FO38" s="12"/>
      <c r="FP38" s="12"/>
      <c r="FQ38" s="12"/>
      <c r="FR38" s="12">
        <v>2</v>
      </c>
      <c r="FS38" s="12">
        <v>4</v>
      </c>
      <c r="FT38" s="12"/>
      <c r="FU38" s="12">
        <v>7</v>
      </c>
      <c r="FV38" s="12"/>
      <c r="FW38" s="12"/>
      <c r="FX38" s="12"/>
      <c r="FY38" s="12"/>
      <c r="FZ38" s="12">
        <v>6</v>
      </c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>
        <v>2</v>
      </c>
      <c r="GL38" s="12">
        <v>3</v>
      </c>
      <c r="GM38" s="12"/>
      <c r="GN38" s="12">
        <v>2</v>
      </c>
      <c r="GO38" s="12"/>
      <c r="GP38" s="12"/>
      <c r="GQ38" s="12"/>
      <c r="GR38" s="12"/>
      <c r="GS38" s="12"/>
      <c r="GT38" s="12"/>
      <c r="GU38" s="12">
        <v>2</v>
      </c>
      <c r="GV38" s="12">
        <v>1</v>
      </c>
      <c r="GW38" s="12"/>
      <c r="GX38" s="12">
        <v>1</v>
      </c>
      <c r="GY38" s="12">
        <v>1</v>
      </c>
      <c r="GZ38" s="12"/>
      <c r="HA38" s="12">
        <v>1</v>
      </c>
      <c r="HB38" s="12">
        <v>1</v>
      </c>
      <c r="HC38" s="12"/>
      <c r="HD38" s="12"/>
      <c r="HE38" s="12"/>
      <c r="HF38" s="12"/>
      <c r="HG38" s="12"/>
      <c r="HH38" s="12"/>
      <c r="HI38" s="12"/>
      <c r="HJ38" s="12"/>
      <c r="HK38" s="12">
        <v>1</v>
      </c>
      <c r="HL38" s="12">
        <v>1</v>
      </c>
      <c r="HM38" s="12"/>
      <c r="HN38" s="12"/>
      <c r="HO38" s="12">
        <v>16</v>
      </c>
      <c r="HP38" s="12"/>
      <c r="HQ38" s="12"/>
      <c r="HR38" s="12"/>
      <c r="HS38" s="12">
        <v>4</v>
      </c>
      <c r="HT38" s="12"/>
      <c r="HU38" s="12"/>
      <c r="HV38" s="12">
        <v>1</v>
      </c>
      <c r="HW38" s="12">
        <v>2</v>
      </c>
      <c r="HX38" s="12">
        <v>1</v>
      </c>
      <c r="HY38" s="12">
        <v>2</v>
      </c>
      <c r="HZ38" s="12">
        <v>2</v>
      </c>
      <c r="IA38" s="12">
        <v>1</v>
      </c>
      <c r="IB38" s="12">
        <v>4</v>
      </c>
      <c r="IC38" s="12">
        <v>4</v>
      </c>
      <c r="ID38" s="12"/>
    </row>
    <row r="39" spans="1:238" ht="14.25" customHeight="1">
      <c r="A39" s="40"/>
      <c r="B39" s="11"/>
      <c r="C39" s="41" t="s">
        <v>243</v>
      </c>
      <c r="D39" s="10">
        <f t="shared" si="20"/>
        <v>193.84599999999995</v>
      </c>
      <c r="E39" s="12">
        <f>SUM(G39:ID39)-F39</f>
        <v>103.42299999999994</v>
      </c>
      <c r="F39" s="12">
        <v>90.423000000000002</v>
      </c>
      <c r="G39" s="12">
        <v>2.5550000000000002</v>
      </c>
      <c r="H39" s="12">
        <v>0.51100000000000001</v>
      </c>
      <c r="I39" s="12">
        <v>1.9350000000000001</v>
      </c>
      <c r="J39" s="12"/>
      <c r="K39" s="12"/>
      <c r="L39" s="12"/>
      <c r="M39" s="12"/>
      <c r="N39" s="12"/>
      <c r="O39" s="12"/>
      <c r="P39" s="12">
        <v>0.51100000000000001</v>
      </c>
      <c r="Q39" s="12">
        <v>1.9350000000000001</v>
      </c>
      <c r="R39" s="12">
        <v>4.8330000000000002</v>
      </c>
      <c r="S39" s="12">
        <v>3.867</v>
      </c>
      <c r="T39" s="12">
        <v>5.9980000000000002</v>
      </c>
      <c r="U39" s="12">
        <v>2.9</v>
      </c>
      <c r="V39" s="12">
        <v>1.9350000000000001</v>
      </c>
      <c r="W39" s="12">
        <v>1.9350000000000001</v>
      </c>
      <c r="X39" s="12">
        <v>2.9</v>
      </c>
      <c r="Y39" s="12">
        <v>1.9350000000000001</v>
      </c>
      <c r="Z39" s="12">
        <v>1.9350000000000001</v>
      </c>
      <c r="AA39" s="12"/>
      <c r="AB39" s="12"/>
      <c r="AC39" s="12">
        <v>1.022</v>
      </c>
      <c r="AD39" s="12">
        <v>0.877</v>
      </c>
      <c r="AE39" s="12"/>
      <c r="AF39" s="12"/>
      <c r="AG39" s="12">
        <v>0.438</v>
      </c>
      <c r="AH39" s="12">
        <v>0.438</v>
      </c>
      <c r="AI39" s="12"/>
      <c r="AJ39" s="12"/>
      <c r="AK39" s="12"/>
      <c r="AL39" s="12"/>
      <c r="AM39" s="12"/>
      <c r="AN39" s="12"/>
      <c r="AO39" s="12">
        <v>0.438</v>
      </c>
      <c r="AP39" s="12"/>
      <c r="AQ39" s="12">
        <v>0.877</v>
      </c>
      <c r="AR39" s="12"/>
      <c r="AS39" s="12"/>
      <c r="AT39" s="12"/>
      <c r="AU39" s="12"/>
      <c r="AV39" s="12">
        <v>0.438</v>
      </c>
      <c r="AW39" s="12"/>
      <c r="AX39" s="12"/>
      <c r="AY39" s="12">
        <v>0.438</v>
      </c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>
        <v>5.03</v>
      </c>
      <c r="BL39" s="12"/>
      <c r="BM39" s="12"/>
      <c r="BN39" s="12">
        <v>1.458</v>
      </c>
      <c r="BO39" s="12"/>
      <c r="BP39" s="12"/>
      <c r="BQ39" s="12"/>
      <c r="BR39" s="12">
        <v>1.458</v>
      </c>
      <c r="BS39" s="12"/>
      <c r="BT39" s="12">
        <v>1.9710000000000001</v>
      </c>
      <c r="BU39" s="12">
        <v>2.4820000000000002</v>
      </c>
      <c r="BV39" s="12"/>
      <c r="BW39" s="12">
        <v>2.8460000000000001</v>
      </c>
      <c r="BX39" s="12">
        <v>1.458</v>
      </c>
      <c r="BY39" s="12"/>
      <c r="BZ39" s="12">
        <v>2.4820000000000002</v>
      </c>
      <c r="CA39" s="12"/>
      <c r="CB39" s="12">
        <v>2.4820000000000002</v>
      </c>
      <c r="CC39" s="12">
        <v>2.4820000000000002</v>
      </c>
      <c r="CD39" s="12">
        <v>2.919</v>
      </c>
      <c r="CE39" s="12">
        <v>1.458</v>
      </c>
      <c r="CF39" s="12">
        <v>3.0979999999999999</v>
      </c>
      <c r="CG39" s="12">
        <v>4.1289999999999996</v>
      </c>
      <c r="CH39" s="12">
        <v>3.0979999999999999</v>
      </c>
      <c r="CI39" s="12">
        <v>3.0979999999999999</v>
      </c>
      <c r="CJ39" s="12">
        <v>2.0680000000000001</v>
      </c>
      <c r="CK39" s="12">
        <v>3.3570000000000002</v>
      </c>
      <c r="CL39" s="12">
        <v>0.51100000000000001</v>
      </c>
      <c r="CM39" s="12"/>
      <c r="CN39" s="12">
        <v>0.51100000000000001</v>
      </c>
      <c r="CO39" s="12">
        <v>0.438</v>
      </c>
      <c r="CP39" s="12"/>
      <c r="CQ39" s="12"/>
      <c r="CR39" s="12"/>
      <c r="CS39" s="12"/>
      <c r="CT39" s="12">
        <v>3.9990000000000001</v>
      </c>
      <c r="CU39" s="12"/>
      <c r="CV39" s="12">
        <v>0.877</v>
      </c>
      <c r="CW39" s="12"/>
      <c r="CX39" s="12"/>
      <c r="CY39" s="12">
        <v>0.438</v>
      </c>
      <c r="CZ39" s="12"/>
      <c r="DA39" s="12"/>
      <c r="DB39" s="12">
        <v>0.94899999999999995</v>
      </c>
      <c r="DC39" s="12">
        <v>2.4820000000000002</v>
      </c>
      <c r="DD39" s="12"/>
      <c r="DE39" s="12"/>
      <c r="DF39" s="12">
        <v>0.877</v>
      </c>
      <c r="DG39" s="12">
        <v>1.458</v>
      </c>
      <c r="DH39" s="12"/>
      <c r="DI39" s="12"/>
      <c r="DJ39" s="12"/>
      <c r="DK39" s="12"/>
      <c r="DL39" s="12"/>
      <c r="DM39" s="12"/>
      <c r="DN39" s="12"/>
      <c r="DO39" s="12">
        <v>2.629</v>
      </c>
      <c r="DP39" s="12">
        <v>1.022</v>
      </c>
      <c r="DQ39" s="12">
        <v>1.022</v>
      </c>
      <c r="DR39" s="12">
        <v>1.022</v>
      </c>
      <c r="DS39" s="12">
        <v>1.5329999999999999</v>
      </c>
      <c r="DT39" s="12"/>
      <c r="DU39" s="12">
        <v>3.43</v>
      </c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>
        <v>2.3359999999999999</v>
      </c>
      <c r="EU39" s="12"/>
      <c r="EV39" s="12">
        <v>3.2839999999999998</v>
      </c>
      <c r="EW39" s="12"/>
      <c r="EX39" s="12"/>
      <c r="EY39" s="12"/>
      <c r="EZ39" s="12">
        <v>2.8460000000000001</v>
      </c>
      <c r="FA39" s="12">
        <v>2.919</v>
      </c>
      <c r="FB39" s="12">
        <v>3.867</v>
      </c>
      <c r="FC39" s="12">
        <v>2.8460000000000001</v>
      </c>
      <c r="FD39" s="12">
        <v>2.4079999999999999</v>
      </c>
      <c r="FE39" s="12">
        <v>1.899</v>
      </c>
      <c r="FF39" s="12">
        <v>1.458</v>
      </c>
      <c r="FG39" s="12"/>
      <c r="FH39" s="12"/>
      <c r="FI39" s="12">
        <v>1.9350000000000001</v>
      </c>
      <c r="FJ39" s="12">
        <v>3.9990000000000001</v>
      </c>
      <c r="FK39" s="12"/>
      <c r="FL39" s="12"/>
      <c r="FM39" s="12">
        <v>7.9960000000000004</v>
      </c>
      <c r="FN39" s="12"/>
      <c r="FO39" s="12"/>
      <c r="FP39" s="12"/>
      <c r="FQ39" s="12"/>
      <c r="FR39" s="12">
        <v>1.9350000000000001</v>
      </c>
      <c r="FS39" s="12">
        <v>1.899</v>
      </c>
      <c r="FT39" s="12"/>
      <c r="FU39" s="12">
        <v>3.43</v>
      </c>
      <c r="FV39" s="12"/>
      <c r="FW39" s="12"/>
      <c r="FX39" s="12"/>
      <c r="FY39" s="12"/>
      <c r="FZ39" s="12">
        <v>4.9480000000000004</v>
      </c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>
        <v>0.94899999999999995</v>
      </c>
      <c r="GL39" s="12">
        <v>1.458</v>
      </c>
      <c r="GM39" s="12"/>
      <c r="GN39" s="12">
        <v>0.94899999999999995</v>
      </c>
      <c r="GO39" s="12"/>
      <c r="GP39" s="12"/>
      <c r="GQ39" s="12"/>
      <c r="GR39" s="12"/>
      <c r="GS39" s="12"/>
      <c r="GT39" s="12"/>
      <c r="GU39" s="12">
        <v>0.877</v>
      </c>
      <c r="GV39" s="12">
        <v>0.438</v>
      </c>
      <c r="GW39" s="12"/>
      <c r="GX39" s="12">
        <v>0.438</v>
      </c>
      <c r="GY39" s="12">
        <v>0.438</v>
      </c>
      <c r="GZ39" s="12"/>
      <c r="HA39" s="12">
        <v>0.438</v>
      </c>
      <c r="HB39" s="12">
        <v>0.438</v>
      </c>
      <c r="HC39" s="12"/>
      <c r="HD39" s="12"/>
      <c r="HE39" s="12"/>
      <c r="HF39" s="12"/>
      <c r="HG39" s="12"/>
      <c r="HH39" s="12"/>
      <c r="HI39" s="12"/>
      <c r="HJ39" s="12"/>
      <c r="HK39" s="12">
        <v>0.438</v>
      </c>
      <c r="HL39" s="12">
        <v>0.438</v>
      </c>
      <c r="HM39" s="12"/>
      <c r="HN39" s="12"/>
      <c r="HO39" s="12">
        <v>12.07</v>
      </c>
      <c r="HP39" s="12"/>
      <c r="HQ39" s="12"/>
      <c r="HR39" s="12"/>
      <c r="HS39" s="12">
        <v>1.899</v>
      </c>
      <c r="HT39" s="12"/>
      <c r="HU39" s="12"/>
      <c r="HV39" s="12">
        <v>0.51100000000000001</v>
      </c>
      <c r="HW39" s="12">
        <v>1.022</v>
      </c>
      <c r="HX39" s="12">
        <v>0.51100000000000001</v>
      </c>
      <c r="HY39" s="12">
        <v>1.022</v>
      </c>
      <c r="HZ39" s="12">
        <v>1.9350000000000001</v>
      </c>
      <c r="IA39" s="12">
        <v>0.51100000000000001</v>
      </c>
      <c r="IB39" s="12">
        <v>3.867</v>
      </c>
      <c r="IC39" s="12">
        <v>1.9710000000000001</v>
      </c>
      <c r="ID39" s="12"/>
    </row>
    <row r="40" spans="1:238" ht="14.25" customHeight="1">
      <c r="A40" s="40" t="s">
        <v>283</v>
      </c>
      <c r="B40" s="11" t="s">
        <v>284</v>
      </c>
      <c r="C40" s="41" t="s">
        <v>266</v>
      </c>
      <c r="D40" s="10">
        <f t="shared" si="20"/>
        <v>0</v>
      </c>
      <c r="E40" s="12">
        <f t="shared" si="22"/>
        <v>0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</row>
    <row r="41" spans="1:238" ht="14.25" customHeight="1">
      <c r="A41" s="40"/>
      <c r="B41" s="11"/>
      <c r="C41" s="41" t="s">
        <v>243</v>
      </c>
      <c r="D41" s="10">
        <f t="shared" si="20"/>
        <v>0</v>
      </c>
      <c r="E41" s="12">
        <f t="shared" si="22"/>
        <v>0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</row>
    <row r="42" spans="1:238" ht="15.75" customHeight="1">
      <c r="A42" s="40" t="s">
        <v>285</v>
      </c>
      <c r="B42" s="11" t="s">
        <v>286</v>
      </c>
      <c r="C42" s="41" t="s">
        <v>271</v>
      </c>
      <c r="D42" s="10">
        <f t="shared" si="20"/>
        <v>0.89</v>
      </c>
      <c r="E42" s="12"/>
      <c r="F42" s="12">
        <v>0.89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>
        <v>1E-3</v>
      </c>
      <c r="CN42" s="12"/>
      <c r="CO42" s="12"/>
      <c r="CP42" s="12"/>
      <c r="CQ42" s="12"/>
      <c r="CR42" s="12"/>
      <c r="CS42" s="12"/>
      <c r="CT42" s="12">
        <v>5.0999999999999997E-2</v>
      </c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>
        <v>0.39700000000000002</v>
      </c>
      <c r="DO42" s="12"/>
      <c r="DP42" s="12"/>
      <c r="DQ42" s="12"/>
      <c r="DR42" s="12"/>
      <c r="DS42" s="12"/>
      <c r="DT42" s="12"/>
      <c r="DU42" s="12"/>
      <c r="DV42" s="12">
        <v>5.8999999999999997E-2</v>
      </c>
      <c r="DW42" s="12"/>
      <c r="DX42" s="12">
        <v>1.7000000000000001E-2</v>
      </c>
      <c r="DY42" s="12"/>
      <c r="DZ42" s="12"/>
      <c r="EA42" s="12"/>
      <c r="EB42" s="12"/>
      <c r="EC42" s="12">
        <v>1.2999999999999999E-2</v>
      </c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>
        <v>9.1999999999999998E-2</v>
      </c>
      <c r="FF42" s="12"/>
      <c r="FG42" s="12"/>
      <c r="FH42" s="12"/>
      <c r="FI42" s="12"/>
      <c r="FJ42" s="12"/>
      <c r="FK42" s="12"/>
      <c r="FL42" s="12">
        <v>0.20300000000000001</v>
      </c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>
        <v>1.6000000000000001E-3</v>
      </c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>
        <v>5.2999999999999999E-2</v>
      </c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>
        <v>2.3999999999999998E-3</v>
      </c>
      <c r="IC42" s="12"/>
      <c r="ID42" s="12"/>
    </row>
    <row r="43" spans="1:238" ht="15" customHeight="1">
      <c r="A43" s="40"/>
      <c r="B43" s="11"/>
      <c r="C43" s="41" t="s">
        <v>243</v>
      </c>
      <c r="D43" s="10">
        <f t="shared" si="20"/>
        <v>1063.5260000000001</v>
      </c>
      <c r="E43" s="12"/>
      <c r="F43" s="12">
        <v>1063.5260000000001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>
        <v>0.71499999999999997</v>
      </c>
      <c r="CN43" s="12"/>
      <c r="CO43" s="12"/>
      <c r="CP43" s="12"/>
      <c r="CQ43" s="12"/>
      <c r="CR43" s="12"/>
      <c r="CS43" s="12"/>
      <c r="CT43" s="12">
        <v>51.832000000000001</v>
      </c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>
        <v>568.93799999999999</v>
      </c>
      <c r="DO43" s="12"/>
      <c r="DP43" s="12"/>
      <c r="DQ43" s="12"/>
      <c r="DR43" s="12"/>
      <c r="DS43" s="12"/>
      <c r="DT43" s="12"/>
      <c r="DU43" s="12"/>
      <c r="DV43" s="12">
        <v>58.728000000000002</v>
      </c>
      <c r="DW43" s="12"/>
      <c r="DX43" s="12">
        <v>16.760000000000002</v>
      </c>
      <c r="DY43" s="12"/>
      <c r="DZ43" s="12"/>
      <c r="EA43" s="12"/>
      <c r="EB43" s="12"/>
      <c r="EC43" s="12">
        <v>13.007</v>
      </c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>
        <v>92.355000000000004</v>
      </c>
      <c r="FF43" s="12"/>
      <c r="FG43" s="12"/>
      <c r="FH43" s="12"/>
      <c r="FI43" s="12"/>
      <c r="FJ43" s="12"/>
      <c r="FK43" s="12"/>
      <c r="FL43" s="12">
        <v>204.095</v>
      </c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>
        <v>1.5920000000000001</v>
      </c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>
        <v>53.046999999999997</v>
      </c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>
        <v>2.4569999999999999</v>
      </c>
      <c r="IC43" s="12"/>
      <c r="ID43" s="12"/>
    </row>
    <row r="44" spans="1:238" ht="15.75" customHeight="1">
      <c r="A44" s="40" t="s">
        <v>287</v>
      </c>
      <c r="B44" s="15" t="s">
        <v>288</v>
      </c>
      <c r="C44" s="41" t="s">
        <v>266</v>
      </c>
      <c r="D44" s="10">
        <f t="shared" si="20"/>
        <v>0</v>
      </c>
      <c r="E44" s="12">
        <f t="shared" si="22"/>
        <v>0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3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</row>
    <row r="45" spans="1:238" ht="15" customHeight="1">
      <c r="A45" s="40"/>
      <c r="B45" s="15"/>
      <c r="C45" s="41" t="s">
        <v>243</v>
      </c>
      <c r="D45" s="10">
        <f t="shared" si="20"/>
        <v>0</v>
      </c>
      <c r="E45" s="12">
        <f t="shared" si="22"/>
        <v>0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3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</row>
    <row r="46" spans="1:238" ht="17.25" customHeight="1">
      <c r="A46" s="40" t="s">
        <v>289</v>
      </c>
      <c r="B46" s="15" t="s">
        <v>290</v>
      </c>
      <c r="C46" s="41" t="s">
        <v>266</v>
      </c>
      <c r="D46" s="10">
        <f t="shared" si="20"/>
        <v>38</v>
      </c>
      <c r="E46" s="12">
        <f t="shared" si="22"/>
        <v>38</v>
      </c>
      <c r="F46" s="12"/>
      <c r="G46" s="12"/>
      <c r="H46" s="12">
        <v>1</v>
      </c>
      <c r="I46" s="12"/>
      <c r="J46" s="12"/>
      <c r="K46" s="12">
        <v>1</v>
      </c>
      <c r="L46" s="12"/>
      <c r="M46" s="12">
        <v>1</v>
      </c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>
        <v>2</v>
      </c>
      <c r="AC46" s="12"/>
      <c r="AD46" s="12"/>
      <c r="AE46" s="12"/>
      <c r="AF46" s="12"/>
      <c r="AG46" s="12"/>
      <c r="AH46" s="12"/>
      <c r="AI46" s="12">
        <v>1</v>
      </c>
      <c r="AJ46" s="12">
        <v>1</v>
      </c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>
        <v>1</v>
      </c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>
        <v>1</v>
      </c>
      <c r="DF46" s="12"/>
      <c r="DG46" s="12"/>
      <c r="DH46" s="12"/>
      <c r="DI46" s="12"/>
      <c r="DJ46" s="12"/>
      <c r="DK46" s="12"/>
      <c r="DL46" s="12"/>
      <c r="DM46" s="12"/>
      <c r="DN46" s="12">
        <v>5</v>
      </c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>
        <v>2</v>
      </c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>
        <v>2</v>
      </c>
      <c r="EQ46" s="12"/>
      <c r="ER46" s="12"/>
      <c r="ES46" s="12"/>
      <c r="ET46" s="12"/>
      <c r="EU46" s="12"/>
      <c r="EV46" s="12"/>
      <c r="EW46" s="12"/>
      <c r="EX46" s="12"/>
      <c r="EY46" s="12">
        <v>1</v>
      </c>
      <c r="EZ46" s="12"/>
      <c r="FA46" s="12"/>
      <c r="FB46" s="12"/>
      <c r="FC46" s="12"/>
      <c r="FD46" s="12"/>
      <c r="FE46" s="12"/>
      <c r="FF46" s="12"/>
      <c r="FG46" s="12">
        <v>1</v>
      </c>
      <c r="FH46" s="12"/>
      <c r="FI46" s="12"/>
      <c r="FJ46" s="12"/>
      <c r="FK46" s="12"/>
      <c r="FL46" s="12"/>
      <c r="FM46" s="12"/>
      <c r="FN46" s="12"/>
      <c r="FO46" s="12"/>
      <c r="FP46" s="12"/>
      <c r="FQ46" s="12">
        <v>1</v>
      </c>
      <c r="FR46" s="12"/>
      <c r="FS46" s="12">
        <v>13</v>
      </c>
      <c r="FT46" s="12"/>
      <c r="FU46" s="12"/>
      <c r="FV46" s="12">
        <v>3</v>
      </c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>
        <v>1</v>
      </c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</row>
    <row r="47" spans="1:238" ht="14.25" customHeight="1">
      <c r="A47" s="40"/>
      <c r="B47" s="15"/>
      <c r="C47" s="41" t="s">
        <v>243</v>
      </c>
      <c r="D47" s="10">
        <f t="shared" si="20"/>
        <v>789.27500000000009</v>
      </c>
      <c r="E47" s="12">
        <f t="shared" si="22"/>
        <v>789.27500000000009</v>
      </c>
      <c r="F47" s="12"/>
      <c r="G47" s="12"/>
      <c r="H47" s="12">
        <v>25.041</v>
      </c>
      <c r="I47" s="12"/>
      <c r="J47" s="12"/>
      <c r="K47" s="12">
        <v>25.041</v>
      </c>
      <c r="L47" s="12"/>
      <c r="M47" s="12">
        <v>25.041</v>
      </c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>
        <v>64.81</v>
      </c>
      <c r="AC47" s="12"/>
      <c r="AD47" s="12"/>
      <c r="AE47" s="12"/>
      <c r="AF47" s="12"/>
      <c r="AG47" s="12"/>
      <c r="AH47" s="12"/>
      <c r="AI47" s="12">
        <v>25.041</v>
      </c>
      <c r="AJ47" s="12">
        <v>27.132000000000001</v>
      </c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>
        <v>23.687000000000001</v>
      </c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>
        <v>23.687000000000001</v>
      </c>
      <c r="DF47" s="12"/>
      <c r="DG47" s="12"/>
      <c r="DH47" s="12"/>
      <c r="DI47" s="12"/>
      <c r="DJ47" s="12"/>
      <c r="DK47" s="12"/>
      <c r="DL47" s="12"/>
      <c r="DM47" s="12"/>
      <c r="DN47" s="12">
        <v>232.86799999999999</v>
      </c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>
        <v>54.262999999999998</v>
      </c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>
        <v>55.542000000000002</v>
      </c>
      <c r="EQ47" s="12"/>
      <c r="ER47" s="12"/>
      <c r="ES47" s="12"/>
      <c r="ET47" s="12"/>
      <c r="EU47" s="12"/>
      <c r="EV47" s="12"/>
      <c r="EW47" s="12"/>
      <c r="EX47" s="12"/>
      <c r="EY47" s="12">
        <v>30.331</v>
      </c>
      <c r="EZ47" s="12"/>
      <c r="FA47" s="12"/>
      <c r="FB47" s="12"/>
      <c r="FC47" s="12"/>
      <c r="FD47" s="12"/>
      <c r="FE47" s="12"/>
      <c r="FF47" s="12"/>
      <c r="FG47" s="12">
        <v>26.474</v>
      </c>
      <c r="FH47" s="12"/>
      <c r="FI47" s="12"/>
      <c r="FJ47" s="12"/>
      <c r="FK47" s="12"/>
      <c r="FL47" s="12"/>
      <c r="FM47" s="12"/>
      <c r="FN47" s="12"/>
      <c r="FO47" s="12"/>
      <c r="FP47" s="12"/>
      <c r="FQ47" s="12">
        <v>25.041</v>
      </c>
      <c r="FR47" s="12"/>
      <c r="FS47" s="12">
        <v>23.638000000000002</v>
      </c>
      <c r="FT47" s="12"/>
      <c r="FU47" s="12"/>
      <c r="FV47" s="12">
        <v>74.506</v>
      </c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>
        <v>27.132000000000001</v>
      </c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</row>
    <row r="48" spans="1:238" ht="15.75" customHeight="1">
      <c r="A48" s="40" t="s">
        <v>291</v>
      </c>
      <c r="B48" s="15" t="s">
        <v>292</v>
      </c>
      <c r="C48" s="41" t="s">
        <v>266</v>
      </c>
      <c r="D48" s="10">
        <f t="shared" si="20"/>
        <v>54</v>
      </c>
      <c r="E48" s="12">
        <f t="shared" si="22"/>
        <v>54</v>
      </c>
      <c r="F48" s="12"/>
      <c r="G48" s="13"/>
      <c r="H48" s="12"/>
      <c r="I48" s="12"/>
      <c r="J48" s="12"/>
      <c r="K48" s="12"/>
      <c r="L48" s="12"/>
      <c r="M48" s="12">
        <v>5</v>
      </c>
      <c r="N48" s="12"/>
      <c r="O48" s="12"/>
      <c r="P48" s="12"/>
      <c r="Q48" s="12"/>
      <c r="R48" s="12"/>
      <c r="S48" s="13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>
        <v>5</v>
      </c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3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>
        <v>12</v>
      </c>
      <c r="DH48" s="12"/>
      <c r="DI48" s="12"/>
      <c r="DJ48" s="12"/>
      <c r="DK48" s="12"/>
      <c r="DL48" s="12"/>
      <c r="DM48" s="12"/>
      <c r="DN48" s="12">
        <v>9</v>
      </c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3"/>
      <c r="FM48" s="12"/>
      <c r="FN48" s="12"/>
      <c r="FO48" s="12"/>
      <c r="FP48" s="12"/>
      <c r="FQ48" s="12"/>
      <c r="FR48" s="12"/>
      <c r="FS48" s="12">
        <v>5</v>
      </c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>
        <v>13</v>
      </c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>
        <v>5</v>
      </c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</row>
    <row r="49" spans="1:238" ht="16.5" customHeight="1">
      <c r="A49" s="40"/>
      <c r="B49" s="15"/>
      <c r="C49" s="41" t="s">
        <v>243</v>
      </c>
      <c r="D49" s="10">
        <f t="shared" si="20"/>
        <v>1012.891</v>
      </c>
      <c r="E49" s="12">
        <f t="shared" si="22"/>
        <v>1012.891</v>
      </c>
      <c r="F49" s="12"/>
      <c r="G49" s="13"/>
      <c r="H49" s="12"/>
      <c r="I49" s="12"/>
      <c r="J49" s="12"/>
      <c r="K49" s="12"/>
      <c r="L49" s="12"/>
      <c r="M49" s="12">
        <v>82.744</v>
      </c>
      <c r="N49" s="12"/>
      <c r="O49" s="12"/>
      <c r="P49" s="12"/>
      <c r="Q49" s="12"/>
      <c r="R49" s="12"/>
      <c r="S49" s="13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>
        <v>87.906000000000006</v>
      </c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3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>
        <v>249.23699999999999</v>
      </c>
      <c r="DH49" s="12"/>
      <c r="DI49" s="12"/>
      <c r="DJ49" s="12"/>
      <c r="DK49" s="12"/>
      <c r="DL49" s="12"/>
      <c r="DM49" s="12"/>
      <c r="DN49" s="12">
        <v>188.06899999999999</v>
      </c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3"/>
      <c r="FM49" s="12"/>
      <c r="FN49" s="12"/>
      <c r="FO49" s="12"/>
      <c r="FP49" s="12"/>
      <c r="FQ49" s="12"/>
      <c r="FR49" s="12"/>
      <c r="FS49" s="12">
        <v>73.477000000000004</v>
      </c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>
        <v>244.971</v>
      </c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>
        <v>86.486999999999995</v>
      </c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</row>
    <row r="50" spans="1:238" ht="15.75" customHeight="1">
      <c r="A50" s="40" t="s">
        <v>293</v>
      </c>
      <c r="B50" s="15" t="s">
        <v>294</v>
      </c>
      <c r="C50" s="41" t="s">
        <v>246</v>
      </c>
      <c r="D50" s="10">
        <f t="shared" si="20"/>
        <v>0.78460000000000019</v>
      </c>
      <c r="E50" s="12">
        <f>SUM(G50:ID50)-F50</f>
        <v>0.72860000000000014</v>
      </c>
      <c r="F50" s="12">
        <v>5.5999999999999994E-2</v>
      </c>
      <c r="G50" s="12"/>
      <c r="H50" s="12">
        <v>0.02</v>
      </c>
      <c r="I50" s="12">
        <v>2.5000000000000001E-3</v>
      </c>
      <c r="J50" s="12"/>
      <c r="K50" s="12"/>
      <c r="L50" s="12"/>
      <c r="M50" s="12"/>
      <c r="N50" s="12"/>
      <c r="O50" s="12">
        <v>1.4E-2</v>
      </c>
      <c r="P50" s="12">
        <v>1.9E-2</v>
      </c>
      <c r="Q50" s="12"/>
      <c r="R50" s="12"/>
      <c r="S50" s="12"/>
      <c r="T50" s="12"/>
      <c r="U50" s="12"/>
      <c r="V50" s="12">
        <v>1.4999999999999999E-2</v>
      </c>
      <c r="W50" s="12"/>
      <c r="X50" s="12">
        <v>1.4999999999999999E-2</v>
      </c>
      <c r="Y50" s="12">
        <v>0.01</v>
      </c>
      <c r="Z50" s="12">
        <v>1.4999999999999999E-2</v>
      </c>
      <c r="AA50" s="12">
        <v>0.03</v>
      </c>
      <c r="AB50" s="12">
        <v>0.03</v>
      </c>
      <c r="AC50" s="17">
        <v>2E-3</v>
      </c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>
        <v>4.0000000000000001E-3</v>
      </c>
      <c r="AU50" s="12"/>
      <c r="AV50" s="12"/>
      <c r="AW50" s="12"/>
      <c r="AX50" s="12"/>
      <c r="AY50" s="12">
        <v>5.0000000000000001E-3</v>
      </c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>
        <v>0.01</v>
      </c>
      <c r="BL50" s="12"/>
      <c r="BM50" s="12">
        <v>2.5000000000000001E-3</v>
      </c>
      <c r="BN50" s="12">
        <v>5.0000000000000001E-3</v>
      </c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>
        <v>0.01</v>
      </c>
      <c r="CA50" s="12"/>
      <c r="CB50" s="12"/>
      <c r="CC50" s="12"/>
      <c r="CD50" s="12"/>
      <c r="CE50" s="12"/>
      <c r="CF50" s="12">
        <v>1.4999999999999999E-2</v>
      </c>
      <c r="CG50" s="12">
        <v>5.0000000000000001E-3</v>
      </c>
      <c r="CH50" s="12">
        <v>5.0000000000000001E-3</v>
      </c>
      <c r="CI50" s="12">
        <v>2.5000000000000001E-3</v>
      </c>
      <c r="CJ50" s="12"/>
      <c r="CK50" s="12"/>
      <c r="CL50" s="12"/>
      <c r="CM50" s="12"/>
      <c r="CN50" s="12">
        <v>1.4999999999999999E-2</v>
      </c>
      <c r="CO50" s="12"/>
      <c r="CP50" s="12"/>
      <c r="CQ50" s="12"/>
      <c r="CR50" s="12">
        <v>0.02</v>
      </c>
      <c r="CS50" s="12"/>
      <c r="CT50" s="12"/>
      <c r="CU50" s="12"/>
      <c r="CV50" s="12"/>
      <c r="CW50" s="12"/>
      <c r="CX50" s="12"/>
      <c r="CY50" s="12"/>
      <c r="CZ50" s="12">
        <v>5.0000000000000001E-3</v>
      </c>
      <c r="DA50" s="12"/>
      <c r="DB50" s="12"/>
      <c r="DC50" s="12"/>
      <c r="DD50" s="12"/>
      <c r="DE50" s="12"/>
      <c r="DF50" s="12"/>
      <c r="DG50" s="12"/>
      <c r="DH50" s="12"/>
      <c r="DI50" s="12"/>
      <c r="DJ50" s="12">
        <v>6.0000000000000001E-3</v>
      </c>
      <c r="DK50" s="12"/>
      <c r="DL50" s="12"/>
      <c r="DM50" s="12"/>
      <c r="DN50" s="12">
        <v>6.0000000000000001E-3</v>
      </c>
      <c r="DO50" s="12">
        <v>2.5000000000000001E-3</v>
      </c>
      <c r="DP50" s="12"/>
      <c r="DQ50" s="12">
        <v>0.03</v>
      </c>
      <c r="DR50" s="12">
        <f>0.005+0.02</f>
        <v>2.5000000000000001E-2</v>
      </c>
      <c r="DS50" s="12">
        <v>1.4999999999999999E-2</v>
      </c>
      <c r="DT50" s="12"/>
      <c r="DU50" s="12"/>
      <c r="DV50" s="12"/>
      <c r="DW50" s="12">
        <v>8.3000000000000001E-3</v>
      </c>
      <c r="DX50" s="12"/>
      <c r="DY50" s="12">
        <v>4.0000000000000001E-3</v>
      </c>
      <c r="DZ50" s="12">
        <v>8.3000000000000001E-3</v>
      </c>
      <c r="EA50" s="12">
        <v>1.6E-2</v>
      </c>
      <c r="EB50" s="12"/>
      <c r="EC50" s="12"/>
      <c r="ED50" s="12"/>
      <c r="EE50" s="12"/>
      <c r="EF50" s="12"/>
      <c r="EG50" s="12">
        <v>0.01</v>
      </c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>
        <v>0.02</v>
      </c>
      <c r="FB50" s="12"/>
      <c r="FC50" s="12"/>
      <c r="FD50" s="12">
        <v>0.02</v>
      </c>
      <c r="FE50" s="12"/>
      <c r="FF50" s="12">
        <v>0.02</v>
      </c>
      <c r="FG50" s="12"/>
      <c r="FH50" s="12"/>
      <c r="FI50" s="12">
        <v>1.4999999999999999E-2</v>
      </c>
      <c r="FJ50" s="12">
        <v>1.4999999999999999E-2</v>
      </c>
      <c r="FK50" s="12">
        <v>7.0000000000000007E-2</v>
      </c>
      <c r="FL50" s="12"/>
      <c r="FM50" s="12">
        <v>0.01</v>
      </c>
      <c r="FN50" s="12"/>
      <c r="FO50" s="12"/>
      <c r="FP50" s="12"/>
      <c r="FQ50" s="12"/>
      <c r="FR50" s="12"/>
      <c r="FS50" s="12"/>
      <c r="FT50" s="12"/>
      <c r="FU50" s="12">
        <v>4.3999999999999997E-2</v>
      </c>
      <c r="FV50" s="12"/>
      <c r="FW50" s="12"/>
      <c r="FX50" s="12"/>
      <c r="FY50" s="12"/>
      <c r="FZ50" s="12"/>
      <c r="GA50" s="12"/>
      <c r="GB50" s="12"/>
      <c r="GC50" s="12"/>
      <c r="GD50" s="12">
        <f>0.03+0.01</f>
        <v>0.04</v>
      </c>
      <c r="GE50" s="12"/>
      <c r="GF50" s="12">
        <v>5.0000000000000001E-3</v>
      </c>
      <c r="GG50" s="12">
        <v>4.0000000000000001E-3</v>
      </c>
      <c r="GH50" s="12">
        <v>5.0000000000000001E-3</v>
      </c>
      <c r="GI50" s="12"/>
      <c r="GJ50" s="12"/>
      <c r="GK50" s="12"/>
      <c r="GL50" s="12">
        <v>2E-3</v>
      </c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>
        <v>4.0000000000000001E-3</v>
      </c>
      <c r="HA50" s="12"/>
      <c r="HB50" s="12"/>
      <c r="HC50" s="12">
        <v>4.4999999999999997E-3</v>
      </c>
      <c r="HD50" s="12"/>
      <c r="HE50" s="12"/>
      <c r="HF50" s="12"/>
      <c r="HG50" s="12"/>
      <c r="HH50" s="12"/>
      <c r="HI50" s="12"/>
      <c r="HJ50" s="12"/>
      <c r="HK50" s="12"/>
      <c r="HL50" s="12"/>
      <c r="HM50" s="12">
        <v>1.4999999999999999E-2</v>
      </c>
      <c r="HN50" s="12"/>
      <c r="HO50" s="12">
        <v>8.9999999999999993E-3</v>
      </c>
      <c r="HP50" s="12">
        <v>1.2E-2</v>
      </c>
      <c r="HQ50" s="12"/>
      <c r="HR50" s="12"/>
      <c r="HS50" s="12"/>
      <c r="HT50" s="12"/>
      <c r="HU50" s="12"/>
      <c r="HV50" s="12"/>
      <c r="HW50" s="12">
        <v>1.4999999999999999E-2</v>
      </c>
      <c r="HX50" s="12">
        <v>1.4999999999999999E-2</v>
      </c>
      <c r="HY50" s="12">
        <v>1.4999999999999999E-2</v>
      </c>
      <c r="HZ50" s="12"/>
      <c r="IA50" s="12">
        <v>1.4999999999999999E-2</v>
      </c>
      <c r="IB50" s="12"/>
      <c r="IC50" s="12">
        <v>2.5000000000000001E-3</v>
      </c>
      <c r="ID50" s="12"/>
    </row>
    <row r="51" spans="1:238" ht="15" customHeight="1">
      <c r="A51" s="40"/>
      <c r="B51" s="15"/>
      <c r="C51" s="41" t="s">
        <v>243</v>
      </c>
      <c r="D51" s="10">
        <f t="shared" si="20"/>
        <v>997.31300000000033</v>
      </c>
      <c r="E51" s="12">
        <f>SUM(G51:ID51)-F51</f>
        <v>898.89500000000032</v>
      </c>
      <c r="F51" s="12">
        <v>98.418000000000006</v>
      </c>
      <c r="G51" s="12"/>
      <c r="H51" s="12">
        <v>21.878</v>
      </c>
      <c r="I51" s="12">
        <v>2.1</v>
      </c>
      <c r="J51" s="12"/>
      <c r="K51" s="12"/>
      <c r="L51" s="12"/>
      <c r="M51" s="12"/>
      <c r="N51" s="12"/>
      <c r="O51" s="12">
        <v>19.872</v>
      </c>
      <c r="P51" s="12">
        <v>28.527999999999999</v>
      </c>
      <c r="Q51" s="12"/>
      <c r="R51" s="12"/>
      <c r="S51" s="12"/>
      <c r="T51" s="12"/>
      <c r="U51" s="12"/>
      <c r="V51" s="12">
        <v>22.376000000000001</v>
      </c>
      <c r="W51" s="12"/>
      <c r="X51" s="12">
        <v>23.21</v>
      </c>
      <c r="Y51" s="12">
        <v>12.656000000000001</v>
      </c>
      <c r="Z51" s="12">
        <v>20.234000000000002</v>
      </c>
      <c r="AA51" s="12">
        <v>22.344999999999999</v>
      </c>
      <c r="AB51" s="12">
        <v>22.344999999999999</v>
      </c>
      <c r="AC51" s="17">
        <v>1.302</v>
      </c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>
        <v>5.6539999999999999</v>
      </c>
      <c r="AU51" s="12"/>
      <c r="AV51" s="12"/>
      <c r="AW51" s="12"/>
      <c r="AX51" s="12"/>
      <c r="AY51" s="12">
        <v>6.9530000000000003</v>
      </c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>
        <v>10.939</v>
      </c>
      <c r="BL51" s="12"/>
      <c r="BM51" s="12">
        <v>3.4529999999999998</v>
      </c>
      <c r="BN51" s="12">
        <v>5.9509999999999996</v>
      </c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>
        <v>10.939</v>
      </c>
      <c r="CA51" s="12"/>
      <c r="CB51" s="12"/>
      <c r="CC51" s="12"/>
      <c r="CD51" s="12"/>
      <c r="CE51" s="12"/>
      <c r="CF51" s="12">
        <v>18.041</v>
      </c>
      <c r="CG51" s="12">
        <v>3.2549999999999999</v>
      </c>
      <c r="CH51" s="12">
        <v>3.2549999999999999</v>
      </c>
      <c r="CI51" s="12">
        <v>1.6279999999999999</v>
      </c>
      <c r="CJ51" s="12"/>
      <c r="CK51" s="12"/>
      <c r="CL51" s="12"/>
      <c r="CM51" s="12"/>
      <c r="CN51" s="12">
        <v>18.041</v>
      </c>
      <c r="CO51" s="12"/>
      <c r="CP51" s="12"/>
      <c r="CQ51" s="12"/>
      <c r="CR51" s="12">
        <v>21.878</v>
      </c>
      <c r="CS51" s="12"/>
      <c r="CT51" s="12"/>
      <c r="CU51" s="12"/>
      <c r="CV51" s="12"/>
      <c r="CW51" s="12"/>
      <c r="CX51" s="12"/>
      <c r="CY51" s="12"/>
      <c r="CZ51" s="12">
        <v>3.2549999999999999</v>
      </c>
      <c r="DA51" s="12"/>
      <c r="DB51" s="12"/>
      <c r="DC51" s="12"/>
      <c r="DD51" s="12"/>
      <c r="DE51" s="12"/>
      <c r="DF51" s="12"/>
      <c r="DG51" s="12"/>
      <c r="DH51" s="12"/>
      <c r="DI51" s="12"/>
      <c r="DJ51" s="12">
        <v>7.49</v>
      </c>
      <c r="DK51" s="12"/>
      <c r="DL51" s="12"/>
      <c r="DM51" s="12"/>
      <c r="DN51" s="12">
        <v>7.2729999999999997</v>
      </c>
      <c r="DO51" s="12">
        <v>2.1</v>
      </c>
      <c r="DP51" s="12"/>
      <c r="DQ51" s="12">
        <v>36.082000000000001</v>
      </c>
      <c r="DR51" s="12">
        <f>5.951+27.631</f>
        <v>33.582000000000001</v>
      </c>
      <c r="DS51" s="12">
        <v>18.041</v>
      </c>
      <c r="DT51" s="12"/>
      <c r="DU51" s="12"/>
      <c r="DV51" s="12"/>
      <c r="DW51" s="12">
        <v>10.105</v>
      </c>
      <c r="DX51" s="12"/>
      <c r="DY51" s="12">
        <v>9.2669999999999995</v>
      </c>
      <c r="DZ51" s="12">
        <v>10.105</v>
      </c>
      <c r="EA51" s="12">
        <v>24.257999999999999</v>
      </c>
      <c r="EB51" s="12"/>
      <c r="EC51" s="12"/>
      <c r="ED51" s="12"/>
      <c r="EE51" s="12"/>
      <c r="EF51" s="12"/>
      <c r="EG51" s="12">
        <v>11.505000000000001</v>
      </c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>
        <v>27.631</v>
      </c>
      <c r="FB51" s="12"/>
      <c r="FC51" s="12"/>
      <c r="FD51" s="12">
        <v>27.631</v>
      </c>
      <c r="FE51" s="12"/>
      <c r="FF51" s="12">
        <v>27.631</v>
      </c>
      <c r="FG51" s="12"/>
      <c r="FH51" s="12"/>
      <c r="FI51" s="12">
        <v>23.21</v>
      </c>
      <c r="FJ51" s="12">
        <v>23.21</v>
      </c>
      <c r="FK51" s="12">
        <v>97.436000000000007</v>
      </c>
      <c r="FL51" s="12"/>
      <c r="FM51" s="12">
        <v>13.906000000000001</v>
      </c>
      <c r="FN51" s="12"/>
      <c r="FO51" s="12"/>
      <c r="FP51" s="12"/>
      <c r="FQ51" s="12"/>
      <c r="FR51" s="12"/>
      <c r="FS51" s="12"/>
      <c r="FT51" s="12"/>
      <c r="FU51" s="12">
        <v>50.273000000000003</v>
      </c>
      <c r="FV51" s="12"/>
      <c r="FW51" s="12"/>
      <c r="FX51" s="12"/>
      <c r="FY51" s="12"/>
      <c r="FZ51" s="12"/>
      <c r="GA51" s="12"/>
      <c r="GB51" s="12"/>
      <c r="GC51" s="12"/>
      <c r="GD51" s="12">
        <f>57.403+13.91</f>
        <v>71.313000000000002</v>
      </c>
      <c r="GE51" s="12"/>
      <c r="GF51" s="12">
        <v>1.2070000000000001</v>
      </c>
      <c r="GG51" s="12">
        <v>5.6539999999999999</v>
      </c>
      <c r="GH51" s="12">
        <v>5.9509999999999996</v>
      </c>
      <c r="GI51" s="12"/>
      <c r="GJ51" s="12"/>
      <c r="GK51" s="12"/>
      <c r="GL51" s="12">
        <v>1.302</v>
      </c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>
        <v>5.6539999999999999</v>
      </c>
      <c r="HA51" s="12"/>
      <c r="HB51" s="12"/>
      <c r="HC51" s="12">
        <v>5.3559999999999999</v>
      </c>
      <c r="HD51" s="12"/>
      <c r="HE51" s="12"/>
      <c r="HF51" s="12"/>
      <c r="HG51" s="12"/>
      <c r="HH51" s="12"/>
      <c r="HI51" s="12"/>
      <c r="HJ51" s="12"/>
      <c r="HK51" s="12"/>
      <c r="HL51" s="12"/>
      <c r="HM51" s="12">
        <v>14.539</v>
      </c>
      <c r="HN51" s="12"/>
      <c r="HO51" s="12">
        <v>13.247999999999999</v>
      </c>
      <c r="HP51" s="12">
        <v>19.510000000000002</v>
      </c>
      <c r="HQ51" s="12"/>
      <c r="HR51" s="12"/>
      <c r="HS51" s="12"/>
      <c r="HT51" s="12"/>
      <c r="HU51" s="12"/>
      <c r="HV51" s="12"/>
      <c r="HW51" s="12">
        <v>23.21</v>
      </c>
      <c r="HX51" s="12">
        <v>18.041</v>
      </c>
      <c r="HY51" s="12">
        <v>18.041</v>
      </c>
      <c r="HZ51" s="12"/>
      <c r="IA51" s="12">
        <v>18.041</v>
      </c>
      <c r="IB51" s="12"/>
      <c r="IC51" s="12">
        <v>5.4219999999999997</v>
      </c>
      <c r="ID51" s="12"/>
    </row>
    <row r="52" spans="1:238" ht="15.75" customHeight="1">
      <c r="A52" s="40" t="s">
        <v>295</v>
      </c>
      <c r="B52" s="15" t="s">
        <v>296</v>
      </c>
      <c r="C52" s="41" t="s">
        <v>266</v>
      </c>
      <c r="D52" s="10">
        <f t="shared" si="20"/>
        <v>0</v>
      </c>
      <c r="E52" s="12">
        <f t="shared" si="22"/>
        <v>0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</row>
    <row r="53" spans="1:238" ht="16.5" customHeight="1">
      <c r="A53" s="40"/>
      <c r="B53" s="15"/>
      <c r="C53" s="41" t="s">
        <v>243</v>
      </c>
      <c r="D53" s="10">
        <f t="shared" si="20"/>
        <v>0</v>
      </c>
      <c r="E53" s="12">
        <f t="shared" si="22"/>
        <v>0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</row>
    <row r="54" spans="1:238" ht="16.5" customHeight="1">
      <c r="A54" s="40" t="s">
        <v>297</v>
      </c>
      <c r="B54" s="11" t="s">
        <v>298</v>
      </c>
      <c r="C54" s="41" t="s">
        <v>266</v>
      </c>
      <c r="D54" s="10">
        <f t="shared" si="20"/>
        <v>0</v>
      </c>
      <c r="E54" s="12">
        <f t="shared" si="22"/>
        <v>0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</row>
    <row r="55" spans="1:238" ht="14.25" customHeight="1">
      <c r="A55" s="40"/>
      <c r="B55" s="11"/>
      <c r="C55" s="41" t="s">
        <v>243</v>
      </c>
      <c r="D55" s="10">
        <f t="shared" si="20"/>
        <v>0</v>
      </c>
      <c r="E55" s="12">
        <f t="shared" si="22"/>
        <v>0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</row>
    <row r="56" spans="1:238" ht="14.25" customHeight="1">
      <c r="A56" s="40" t="s">
        <v>299</v>
      </c>
      <c r="B56" s="15" t="s">
        <v>300</v>
      </c>
      <c r="C56" s="41" t="s">
        <v>301</v>
      </c>
      <c r="D56" s="10">
        <f t="shared" si="20"/>
        <v>0</v>
      </c>
      <c r="E56" s="12">
        <f t="shared" si="22"/>
        <v>0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</row>
    <row r="57" spans="1:238" ht="14.25" customHeight="1">
      <c r="A57" s="40"/>
      <c r="B57" s="15"/>
      <c r="C57" s="41" t="s">
        <v>243</v>
      </c>
      <c r="D57" s="10">
        <f t="shared" si="20"/>
        <v>0</v>
      </c>
      <c r="E57" s="12">
        <f t="shared" si="22"/>
        <v>0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</row>
    <row r="58" spans="1:238" ht="16.5" customHeight="1">
      <c r="A58" s="40" t="s">
        <v>302</v>
      </c>
      <c r="B58" s="15" t="s">
        <v>303</v>
      </c>
      <c r="C58" s="41" t="s">
        <v>266</v>
      </c>
      <c r="D58" s="10">
        <f t="shared" si="20"/>
        <v>0</v>
      </c>
      <c r="E58" s="12">
        <f t="shared" si="22"/>
        <v>0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</row>
    <row r="59" spans="1:238" ht="15.75" customHeight="1">
      <c r="A59" s="40"/>
      <c r="B59" s="15"/>
      <c r="C59" s="41" t="s">
        <v>243</v>
      </c>
      <c r="D59" s="10">
        <f t="shared" si="20"/>
        <v>0</v>
      </c>
      <c r="E59" s="12">
        <f t="shared" si="22"/>
        <v>0</v>
      </c>
      <c r="F59" s="45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</row>
    <row r="60" spans="1:238" ht="16.5" customHeight="1">
      <c r="A60" s="40" t="s">
        <v>304</v>
      </c>
      <c r="B60" s="15" t="s">
        <v>305</v>
      </c>
      <c r="C60" s="41" t="s">
        <v>266</v>
      </c>
      <c r="D60" s="10">
        <f t="shared" si="20"/>
        <v>0</v>
      </c>
      <c r="E60" s="12">
        <f t="shared" si="22"/>
        <v>0</v>
      </c>
      <c r="F60" s="45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</row>
    <row r="61" spans="1:238" ht="12.75" customHeight="1">
      <c r="A61" s="40"/>
      <c r="B61" s="15"/>
      <c r="C61" s="41" t="s">
        <v>243</v>
      </c>
      <c r="D61" s="10">
        <f t="shared" si="20"/>
        <v>0</v>
      </c>
      <c r="E61" s="12">
        <f t="shared" si="22"/>
        <v>0</v>
      </c>
      <c r="F61" s="45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</row>
    <row r="62" spans="1:238" ht="15" customHeight="1">
      <c r="A62" s="40" t="s">
        <v>306</v>
      </c>
      <c r="B62" s="15" t="s">
        <v>307</v>
      </c>
      <c r="C62" s="41" t="s">
        <v>308</v>
      </c>
      <c r="D62" s="10">
        <f t="shared" si="20"/>
        <v>0</v>
      </c>
      <c r="E62" s="12">
        <f t="shared" si="22"/>
        <v>0</v>
      </c>
      <c r="F62" s="45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</row>
    <row r="63" spans="1:238" ht="12.75" customHeight="1">
      <c r="A63" s="40"/>
      <c r="B63" s="15"/>
      <c r="C63" s="41" t="s">
        <v>243</v>
      </c>
      <c r="D63" s="10">
        <f t="shared" si="20"/>
        <v>0</v>
      </c>
      <c r="E63" s="12">
        <f t="shared" si="22"/>
        <v>0</v>
      </c>
      <c r="F63" s="45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</row>
    <row r="64" spans="1:238" ht="15" customHeight="1">
      <c r="A64" s="40" t="s">
        <v>309</v>
      </c>
      <c r="B64" s="15" t="s">
        <v>310</v>
      </c>
      <c r="C64" s="41" t="s">
        <v>301</v>
      </c>
      <c r="D64" s="10">
        <f t="shared" si="20"/>
        <v>0</v>
      </c>
      <c r="E64" s="12">
        <f t="shared" si="22"/>
        <v>0</v>
      </c>
      <c r="F64" s="45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</row>
    <row r="65" spans="1:238" ht="12.75" customHeight="1">
      <c r="A65" s="40"/>
      <c r="B65" s="15"/>
      <c r="C65" s="41" t="s">
        <v>243</v>
      </c>
      <c r="D65" s="10">
        <f t="shared" si="20"/>
        <v>0</v>
      </c>
      <c r="E65" s="12">
        <f t="shared" si="22"/>
        <v>0</v>
      </c>
      <c r="F65" s="45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</row>
    <row r="66" spans="1:238" s="2" customFormat="1" ht="15.75" customHeight="1">
      <c r="A66" s="55" t="s">
        <v>311</v>
      </c>
      <c r="B66" s="9" t="s">
        <v>312</v>
      </c>
      <c r="C66" s="38" t="s">
        <v>243</v>
      </c>
      <c r="D66" s="10">
        <f>E66+F66</f>
        <v>9918.0829999999951</v>
      </c>
      <c r="E66" s="10">
        <f>E68+E78+E80</f>
        <v>9918.0829999999951</v>
      </c>
      <c r="F66" s="10">
        <f t="shared" ref="F66:BT66" si="23">F68+F78+F80</f>
        <v>0</v>
      </c>
      <c r="G66" s="10">
        <f t="shared" si="23"/>
        <v>25.455000000000005</v>
      </c>
      <c r="H66" s="10">
        <f t="shared" si="23"/>
        <v>27.417000000000002</v>
      </c>
      <c r="I66" s="10">
        <f t="shared" si="23"/>
        <v>24.18</v>
      </c>
      <c r="J66" s="10">
        <f t="shared" si="23"/>
        <v>17.725999999999999</v>
      </c>
      <c r="K66" s="10">
        <f t="shared" si="23"/>
        <v>27.417000000000002</v>
      </c>
      <c r="L66" s="10">
        <f t="shared" si="23"/>
        <v>27.417000000000002</v>
      </c>
      <c r="M66" s="10">
        <f t="shared" si="23"/>
        <v>13.846</v>
      </c>
      <c r="N66" s="10">
        <f t="shared" si="23"/>
        <v>10.853</v>
      </c>
      <c r="O66" s="10">
        <f t="shared" si="23"/>
        <v>24.83</v>
      </c>
      <c r="P66" s="10">
        <f t="shared" si="23"/>
        <v>26.123000000000005</v>
      </c>
      <c r="Q66" s="10">
        <f t="shared" si="23"/>
        <v>21.593</v>
      </c>
      <c r="R66" s="10">
        <f t="shared" si="23"/>
        <v>21.593</v>
      </c>
      <c r="S66" s="10">
        <f t="shared" si="23"/>
        <v>26.123000000000005</v>
      </c>
      <c r="T66" s="10">
        <f t="shared" si="23"/>
        <v>26.123000000000005</v>
      </c>
      <c r="U66" s="10">
        <f t="shared" si="23"/>
        <v>22.886000000000003</v>
      </c>
      <c r="V66" s="10">
        <f t="shared" si="23"/>
        <v>21.593</v>
      </c>
      <c r="W66" s="10">
        <f t="shared" si="23"/>
        <v>26.123000000000005</v>
      </c>
      <c r="X66" s="10">
        <f t="shared" si="23"/>
        <v>26.123000000000005</v>
      </c>
      <c r="Y66" s="10">
        <f t="shared" si="23"/>
        <v>22.886000000000003</v>
      </c>
      <c r="Z66" s="10">
        <f t="shared" si="23"/>
        <v>160.834</v>
      </c>
      <c r="AA66" s="10">
        <f t="shared" si="23"/>
        <v>34.798000000000002</v>
      </c>
      <c r="AB66" s="10">
        <f t="shared" si="23"/>
        <v>30.403000000000006</v>
      </c>
      <c r="AC66" s="10">
        <f t="shared" si="23"/>
        <v>26.123000000000005</v>
      </c>
      <c r="AD66" s="10">
        <f t="shared" si="23"/>
        <v>23.703000000000003</v>
      </c>
      <c r="AE66" s="10">
        <f t="shared" si="23"/>
        <v>28.963000000000001</v>
      </c>
      <c r="AF66" s="10">
        <f t="shared" si="23"/>
        <v>22.218</v>
      </c>
      <c r="AG66" s="10">
        <f t="shared" si="23"/>
        <v>25.357000000000003</v>
      </c>
      <c r="AH66" s="10">
        <f t="shared" si="23"/>
        <v>33.536999999999999</v>
      </c>
      <c r="AI66" s="10">
        <f t="shared" si="23"/>
        <v>27.954999999999998</v>
      </c>
      <c r="AJ66" s="10">
        <f t="shared" si="23"/>
        <v>29.631</v>
      </c>
      <c r="AK66" s="10">
        <f t="shared" si="23"/>
        <v>19.361999999999998</v>
      </c>
      <c r="AL66" s="10">
        <f t="shared" si="23"/>
        <v>21.688000000000002</v>
      </c>
      <c r="AM66" s="10">
        <f t="shared" si="23"/>
        <v>20.340000000000003</v>
      </c>
      <c r="AN66" s="10">
        <f t="shared" si="23"/>
        <v>21.291</v>
      </c>
      <c r="AO66" s="10">
        <f t="shared" si="23"/>
        <v>25.781000000000002</v>
      </c>
      <c r="AP66" s="10">
        <f t="shared" si="23"/>
        <v>22.696000000000002</v>
      </c>
      <c r="AQ66" s="10">
        <f t="shared" si="23"/>
        <v>25.827999999999999</v>
      </c>
      <c r="AR66" s="10">
        <f t="shared" si="23"/>
        <v>21.959000000000003</v>
      </c>
      <c r="AS66" s="10">
        <f t="shared" si="23"/>
        <v>16.783000000000001</v>
      </c>
      <c r="AT66" s="10">
        <f t="shared" si="23"/>
        <v>30.400999999999996</v>
      </c>
      <c r="AU66" s="10">
        <f t="shared" si="23"/>
        <v>21.050000000000004</v>
      </c>
      <c r="AV66" s="10">
        <f t="shared" si="23"/>
        <v>20.542000000000002</v>
      </c>
      <c r="AW66" s="10">
        <f t="shared" si="23"/>
        <v>244.51300000000003</v>
      </c>
      <c r="AX66" s="10">
        <f t="shared" si="23"/>
        <v>19.05</v>
      </c>
      <c r="AY66" s="10">
        <f t="shared" si="23"/>
        <v>31.482999999999997</v>
      </c>
      <c r="AZ66" s="10">
        <f t="shared" si="23"/>
        <v>29.91</v>
      </c>
      <c r="BA66" s="10">
        <f t="shared" si="23"/>
        <v>200.61600000000004</v>
      </c>
      <c r="BB66" s="10">
        <f t="shared" si="23"/>
        <v>18.079000000000001</v>
      </c>
      <c r="BC66" s="10">
        <f t="shared" si="23"/>
        <v>22.828000000000003</v>
      </c>
      <c r="BD66" s="10">
        <f t="shared" si="23"/>
        <v>19.369</v>
      </c>
      <c r="BE66" s="10">
        <f>BE68+BE78+BE80</f>
        <v>25.322000000000003</v>
      </c>
      <c r="BF66" s="10">
        <f t="shared" si="23"/>
        <v>24.487000000000002</v>
      </c>
      <c r="BG66" s="10">
        <f t="shared" si="23"/>
        <v>19.657999999999998</v>
      </c>
      <c r="BH66" s="10">
        <f t="shared" si="23"/>
        <v>22.067999999999998</v>
      </c>
      <c r="BI66" s="10">
        <f t="shared" si="23"/>
        <v>24.306000000000001</v>
      </c>
      <c r="BJ66" s="10">
        <f t="shared" si="23"/>
        <v>25.620999999999999</v>
      </c>
      <c r="BK66" s="10">
        <f t="shared" si="23"/>
        <v>435.01799999999997</v>
      </c>
      <c r="BL66" s="10">
        <f t="shared" si="23"/>
        <v>19.456</v>
      </c>
      <c r="BM66" s="10">
        <f t="shared" si="23"/>
        <v>38.658999999999999</v>
      </c>
      <c r="BN66" s="10">
        <f t="shared" si="23"/>
        <v>26.123000000000005</v>
      </c>
      <c r="BO66" s="10">
        <f t="shared" si="23"/>
        <v>12.556000000000001</v>
      </c>
      <c r="BP66" s="10">
        <f t="shared" si="23"/>
        <v>25.325000000000003</v>
      </c>
      <c r="BQ66" s="10">
        <f t="shared" si="23"/>
        <v>20.048999999999999</v>
      </c>
      <c r="BR66" s="10">
        <f t="shared" si="23"/>
        <v>14.173999999999999</v>
      </c>
      <c r="BS66" s="10">
        <f t="shared" si="23"/>
        <v>19.173999999999999</v>
      </c>
      <c r="BT66" s="10">
        <f t="shared" si="23"/>
        <v>47.99</v>
      </c>
      <c r="BU66" s="10">
        <f t="shared" ref="BU66:EF66" si="24">BU68+BU78+BU80</f>
        <v>6.3450000000000006</v>
      </c>
      <c r="BV66" s="10">
        <f t="shared" si="24"/>
        <v>21.324999999999999</v>
      </c>
      <c r="BW66" s="10">
        <f t="shared" si="24"/>
        <v>21.718000000000004</v>
      </c>
      <c r="BX66" s="10">
        <f t="shared" si="24"/>
        <v>22.428000000000001</v>
      </c>
      <c r="BY66" s="10">
        <f t="shared" si="24"/>
        <v>7.3150000000000004</v>
      </c>
      <c r="BZ66" s="10">
        <f t="shared" si="24"/>
        <v>21.849000000000004</v>
      </c>
      <c r="CA66" s="10">
        <f t="shared" si="24"/>
        <v>24.760999999999999</v>
      </c>
      <c r="CB66" s="10">
        <f t="shared" si="24"/>
        <v>15.57</v>
      </c>
      <c r="CC66" s="10">
        <f t="shared" si="24"/>
        <v>21.593</v>
      </c>
      <c r="CD66" s="10">
        <f t="shared" si="24"/>
        <v>23.210999999999999</v>
      </c>
      <c r="CE66" s="10">
        <f t="shared" si="24"/>
        <v>19.471</v>
      </c>
      <c r="CF66" s="10">
        <f t="shared" si="24"/>
        <v>11.888</v>
      </c>
      <c r="CG66" s="10">
        <f t="shared" si="24"/>
        <v>14.542000000000002</v>
      </c>
      <c r="CH66" s="10">
        <f t="shared" si="24"/>
        <v>46.539000000000001</v>
      </c>
      <c r="CI66" s="10">
        <f t="shared" si="24"/>
        <v>11.305000000000001</v>
      </c>
      <c r="CJ66" s="10">
        <f t="shared" si="24"/>
        <v>12.923</v>
      </c>
      <c r="CK66" s="10">
        <f t="shared" si="24"/>
        <v>25.086000000000002</v>
      </c>
      <c r="CL66" s="10">
        <f t="shared" si="24"/>
        <v>44.068000000000005</v>
      </c>
      <c r="CM66" s="10">
        <f t="shared" si="24"/>
        <v>37.355999999999995</v>
      </c>
      <c r="CN66" s="10">
        <f t="shared" si="24"/>
        <v>25.797999999999998</v>
      </c>
      <c r="CO66" s="10">
        <f t="shared" si="24"/>
        <v>21.160999999999998</v>
      </c>
      <c r="CP66" s="10">
        <f t="shared" si="24"/>
        <v>20.228000000000002</v>
      </c>
      <c r="CQ66" s="10">
        <f t="shared" si="24"/>
        <v>17.167999999999999</v>
      </c>
      <c r="CR66" s="10">
        <f t="shared" si="24"/>
        <v>226.65100000000001</v>
      </c>
      <c r="CS66" s="10">
        <f t="shared" si="24"/>
        <v>17.898</v>
      </c>
      <c r="CT66" s="10">
        <f t="shared" si="24"/>
        <v>37.058</v>
      </c>
      <c r="CU66" s="10">
        <f t="shared" si="24"/>
        <v>23.693000000000005</v>
      </c>
      <c r="CV66" s="10">
        <f t="shared" si="24"/>
        <v>22.146000000000001</v>
      </c>
      <c r="CW66" s="10">
        <f t="shared" si="24"/>
        <v>32.827999999999996</v>
      </c>
      <c r="CX66" s="10">
        <f t="shared" si="24"/>
        <v>23.605999999999998</v>
      </c>
      <c r="CY66" s="10">
        <f t="shared" si="24"/>
        <v>24.940000000000005</v>
      </c>
      <c r="CZ66" s="10">
        <f t="shared" si="24"/>
        <v>18.294999999999998</v>
      </c>
      <c r="DA66" s="10">
        <f t="shared" si="24"/>
        <v>25.410999999999998</v>
      </c>
      <c r="DB66" s="10">
        <f t="shared" si="24"/>
        <v>12.314</v>
      </c>
      <c r="DC66" s="10">
        <f t="shared" si="24"/>
        <v>36.084999999999994</v>
      </c>
      <c r="DD66" s="10">
        <f t="shared" si="24"/>
        <v>22.343000000000004</v>
      </c>
      <c r="DE66" s="10">
        <f t="shared" si="24"/>
        <v>18.575999999999997</v>
      </c>
      <c r="DF66" s="10">
        <f t="shared" si="24"/>
        <v>14.902000000000001</v>
      </c>
      <c r="DG66" s="10">
        <f t="shared" si="24"/>
        <v>15.849</v>
      </c>
      <c r="DH66" s="10">
        <f t="shared" si="24"/>
        <v>30.436</v>
      </c>
      <c r="DI66" s="10">
        <f t="shared" si="24"/>
        <v>39.344000000000001</v>
      </c>
      <c r="DJ66" s="10">
        <f t="shared" si="24"/>
        <v>362.37599999999998</v>
      </c>
      <c r="DK66" s="10">
        <f t="shared" si="24"/>
        <v>108.29299999999999</v>
      </c>
      <c r="DL66" s="10">
        <f t="shared" si="24"/>
        <v>94.27000000000001</v>
      </c>
      <c r="DM66" s="10">
        <f t="shared" si="24"/>
        <v>68.5</v>
      </c>
      <c r="DN66" s="10">
        <f t="shared" si="24"/>
        <v>117.55199999999999</v>
      </c>
      <c r="DO66" s="10">
        <f t="shared" si="24"/>
        <v>568.827</v>
      </c>
      <c r="DP66" s="10">
        <f t="shared" si="24"/>
        <v>19.774000000000001</v>
      </c>
      <c r="DQ66" s="10">
        <f t="shared" si="24"/>
        <v>23.467000000000002</v>
      </c>
      <c r="DR66" s="10">
        <f t="shared" si="24"/>
        <v>25.086000000000002</v>
      </c>
      <c r="DS66" s="10">
        <f t="shared" si="24"/>
        <v>23.722000000000001</v>
      </c>
      <c r="DT66" s="10">
        <f t="shared" si="24"/>
        <v>20.810000000000002</v>
      </c>
      <c r="DU66" s="10">
        <f t="shared" si="24"/>
        <v>23.722000000000001</v>
      </c>
      <c r="DV66" s="10">
        <f t="shared" si="24"/>
        <v>149.34300000000002</v>
      </c>
      <c r="DW66" s="10">
        <f t="shared" si="24"/>
        <v>45.328000000000003</v>
      </c>
      <c r="DX66" s="10">
        <f>DX68+DX78+DX80</f>
        <v>149.97300000000001</v>
      </c>
      <c r="DY66" s="10">
        <f t="shared" si="24"/>
        <v>20.466999999999999</v>
      </c>
      <c r="DZ66" s="10">
        <f t="shared" si="24"/>
        <v>23.21</v>
      </c>
      <c r="EA66" s="10">
        <f t="shared" si="24"/>
        <v>20.615000000000002</v>
      </c>
      <c r="EB66" s="10">
        <f t="shared" si="24"/>
        <v>44.382999999999996</v>
      </c>
      <c r="EC66" s="10">
        <f t="shared" si="24"/>
        <v>54.658999999999999</v>
      </c>
      <c r="ED66" s="10">
        <f t="shared" si="24"/>
        <v>41.350999999999999</v>
      </c>
      <c r="EE66" s="10">
        <f t="shared" si="24"/>
        <v>29.562999999999999</v>
      </c>
      <c r="EF66" s="10">
        <f t="shared" si="24"/>
        <v>63.331999999999994</v>
      </c>
      <c r="EG66" s="10">
        <f t="shared" ref="EG66:GU66" si="25">EG68+EG78+EG80</f>
        <v>13.397</v>
      </c>
      <c r="EH66" s="10">
        <f t="shared" si="25"/>
        <v>32.175999999999995</v>
      </c>
      <c r="EI66" s="10">
        <f t="shared" si="25"/>
        <v>20.881</v>
      </c>
      <c r="EJ66" s="10">
        <f t="shared" si="25"/>
        <v>15.183000000000002</v>
      </c>
      <c r="EK66" s="10">
        <f t="shared" si="25"/>
        <v>22.736999999999998</v>
      </c>
      <c r="EL66" s="10">
        <f t="shared" si="25"/>
        <v>27.673999999999999</v>
      </c>
      <c r="EM66" s="10">
        <f t="shared" si="25"/>
        <v>26.277000000000001</v>
      </c>
      <c r="EN66" s="10">
        <f t="shared" si="25"/>
        <v>24.302</v>
      </c>
      <c r="EO66" s="10">
        <f t="shared" si="25"/>
        <v>17.603000000000002</v>
      </c>
      <c r="EP66" s="10">
        <f t="shared" si="25"/>
        <v>14.631</v>
      </c>
      <c r="EQ66" s="10">
        <f t="shared" si="25"/>
        <v>31.724</v>
      </c>
      <c r="ER66" s="10">
        <f t="shared" si="25"/>
        <v>29.975000000000001</v>
      </c>
      <c r="ES66" s="10">
        <f t="shared" si="25"/>
        <v>30.346</v>
      </c>
      <c r="ET66" s="10">
        <f t="shared" si="25"/>
        <v>23.792999999999999</v>
      </c>
      <c r="EU66" s="10">
        <f t="shared" si="25"/>
        <v>25.797999999999998</v>
      </c>
      <c r="EV66" s="10">
        <f t="shared" si="25"/>
        <v>17.899000000000001</v>
      </c>
      <c r="EW66" s="10">
        <f t="shared" si="25"/>
        <v>21.225000000000001</v>
      </c>
      <c r="EX66" s="10">
        <f t="shared" si="25"/>
        <v>24.760999999999999</v>
      </c>
      <c r="EY66" s="10">
        <f t="shared" si="25"/>
        <v>8.452</v>
      </c>
      <c r="EZ66" s="10">
        <f t="shared" si="25"/>
        <v>21.088999999999999</v>
      </c>
      <c r="FA66" s="10">
        <f t="shared" si="25"/>
        <v>22.173999999999999</v>
      </c>
      <c r="FB66" s="10">
        <f t="shared" si="25"/>
        <v>24.760999999999999</v>
      </c>
      <c r="FC66" s="10">
        <f t="shared" si="25"/>
        <v>25.411000000000001</v>
      </c>
      <c r="FD66" s="10">
        <f t="shared" si="25"/>
        <v>23.467000000000002</v>
      </c>
      <c r="FE66" s="10">
        <f t="shared" si="25"/>
        <v>17.899000000000001</v>
      </c>
      <c r="FF66" s="10">
        <f t="shared" si="25"/>
        <v>23.722000000000001</v>
      </c>
      <c r="FG66" s="10">
        <f t="shared" si="25"/>
        <v>98.51700000000001</v>
      </c>
      <c r="FH66" s="10">
        <f t="shared" si="25"/>
        <v>105.82599999999999</v>
      </c>
      <c r="FI66" s="10">
        <f t="shared" si="25"/>
        <v>23.467000000000002</v>
      </c>
      <c r="FJ66" s="10">
        <f t="shared" si="25"/>
        <v>23.467000000000002</v>
      </c>
      <c r="FK66" s="10">
        <f t="shared" si="25"/>
        <v>122.114</v>
      </c>
      <c r="FL66" s="10">
        <f t="shared" si="25"/>
        <v>168.191</v>
      </c>
      <c r="FM66" s="10">
        <f t="shared" si="25"/>
        <v>23.467000000000002</v>
      </c>
      <c r="FN66" s="10">
        <f t="shared" si="25"/>
        <v>49.078000000000003</v>
      </c>
      <c r="FO66" s="10">
        <f t="shared" si="25"/>
        <v>4.008</v>
      </c>
      <c r="FP66" s="10">
        <f t="shared" si="25"/>
        <v>12.228000000000002</v>
      </c>
      <c r="FQ66" s="10">
        <f t="shared" si="25"/>
        <v>17.091000000000001</v>
      </c>
      <c r="FR66" s="10">
        <f t="shared" si="25"/>
        <v>22.173999999999999</v>
      </c>
      <c r="FS66" s="10">
        <f t="shared" si="25"/>
        <v>23.722000000000001</v>
      </c>
      <c r="FT66" s="10">
        <f t="shared" si="25"/>
        <v>23.467000000000002</v>
      </c>
      <c r="FU66" s="10">
        <f t="shared" si="25"/>
        <v>23.722000000000001</v>
      </c>
      <c r="FV66" s="10">
        <f t="shared" si="25"/>
        <v>14.997999999999999</v>
      </c>
      <c r="FW66" s="10">
        <f t="shared" si="25"/>
        <v>26.745999999999999</v>
      </c>
      <c r="FX66" s="10">
        <f t="shared" si="25"/>
        <v>32.914999999999999</v>
      </c>
      <c r="FY66" s="10">
        <f t="shared" si="25"/>
        <v>17.285999999999998</v>
      </c>
      <c r="FZ66" s="10">
        <f t="shared" si="25"/>
        <v>28.146000000000001</v>
      </c>
      <c r="GA66" s="10">
        <f t="shared" si="25"/>
        <v>29.347999999999995</v>
      </c>
      <c r="GB66" s="10">
        <f t="shared" si="25"/>
        <v>16.588999999999999</v>
      </c>
      <c r="GC66" s="10">
        <f t="shared" si="25"/>
        <v>28.963999999999995</v>
      </c>
      <c r="GD66" s="10">
        <f t="shared" si="25"/>
        <v>27.712</v>
      </c>
      <c r="GE66" s="10">
        <f t="shared" si="25"/>
        <v>23.745999999999999</v>
      </c>
      <c r="GF66" s="10">
        <f t="shared" si="25"/>
        <v>19.97</v>
      </c>
      <c r="GG66" s="10">
        <f t="shared" si="25"/>
        <v>31.980000000000004</v>
      </c>
      <c r="GH66" s="10">
        <f t="shared" si="25"/>
        <v>27.32</v>
      </c>
      <c r="GI66" s="10">
        <f t="shared" si="25"/>
        <v>33.052999999999997</v>
      </c>
      <c r="GJ66" s="10">
        <f t="shared" si="25"/>
        <v>14.358999999999998</v>
      </c>
      <c r="GK66" s="10">
        <f t="shared" si="25"/>
        <v>25.797999999999998</v>
      </c>
      <c r="GL66" s="10">
        <f t="shared" si="25"/>
        <v>25.797999999999998</v>
      </c>
      <c r="GM66" s="10">
        <f t="shared" si="25"/>
        <v>22.428000000000001</v>
      </c>
      <c r="GN66" s="10">
        <f t="shared" si="25"/>
        <v>23.467000000000002</v>
      </c>
      <c r="GO66" s="10">
        <f t="shared" si="25"/>
        <v>17.839000000000002</v>
      </c>
      <c r="GP66" s="10">
        <f t="shared" si="25"/>
        <v>19.29</v>
      </c>
      <c r="GQ66" s="10">
        <f t="shared" si="25"/>
        <v>19.173999999999999</v>
      </c>
      <c r="GR66" s="10">
        <f t="shared" si="25"/>
        <v>19.503</v>
      </c>
      <c r="GS66" s="10">
        <f t="shared" si="25"/>
        <v>24.741999999999997</v>
      </c>
      <c r="GT66" s="10">
        <f t="shared" si="25"/>
        <v>20.628</v>
      </c>
      <c r="GU66" s="10">
        <f t="shared" si="25"/>
        <v>26.691000000000003</v>
      </c>
      <c r="GV66" s="10">
        <f t="shared" ref="GV66:ID66" si="26">GV68+GV78+GV80</f>
        <v>16.571999999999999</v>
      </c>
      <c r="GW66" s="10">
        <f t="shared" si="26"/>
        <v>17.188000000000002</v>
      </c>
      <c r="GX66" s="10">
        <f t="shared" si="26"/>
        <v>29.381</v>
      </c>
      <c r="GY66" s="10">
        <f t="shared" si="26"/>
        <v>27.344000000000001</v>
      </c>
      <c r="GZ66" s="10">
        <f t="shared" si="26"/>
        <v>18.536000000000001</v>
      </c>
      <c r="HA66" s="10">
        <f t="shared" si="26"/>
        <v>15.183000000000002</v>
      </c>
      <c r="HB66" s="10">
        <f t="shared" si="26"/>
        <v>18.786999999999999</v>
      </c>
      <c r="HC66" s="10">
        <f t="shared" si="26"/>
        <v>20.241999999999997</v>
      </c>
      <c r="HD66" s="10">
        <f t="shared" si="26"/>
        <v>15.667999999999999</v>
      </c>
      <c r="HE66" s="10">
        <f t="shared" si="26"/>
        <v>17.440999999999999</v>
      </c>
      <c r="HF66" s="10">
        <f t="shared" si="26"/>
        <v>21.917999999999999</v>
      </c>
      <c r="HG66" s="10">
        <f t="shared" si="26"/>
        <v>22.185999999999996</v>
      </c>
      <c r="HH66" s="10">
        <f t="shared" si="26"/>
        <v>15.125</v>
      </c>
      <c r="HI66" s="10">
        <f t="shared" si="26"/>
        <v>22.869999999999997</v>
      </c>
      <c r="HJ66" s="10">
        <f t="shared" si="26"/>
        <v>20.122</v>
      </c>
      <c r="HK66" s="10">
        <f t="shared" si="26"/>
        <v>21.21</v>
      </c>
      <c r="HL66" s="10">
        <f t="shared" si="26"/>
        <v>19.739999999999998</v>
      </c>
      <c r="HM66" s="10">
        <f t="shared" si="26"/>
        <v>627.17199999999991</v>
      </c>
      <c r="HN66" s="10">
        <f t="shared" si="26"/>
        <v>17.884</v>
      </c>
      <c r="HO66" s="10">
        <f t="shared" si="26"/>
        <v>27.417000000000002</v>
      </c>
      <c r="HP66" s="10">
        <f t="shared" si="26"/>
        <v>25.797999999999998</v>
      </c>
      <c r="HQ66" s="10">
        <f t="shared" si="26"/>
        <v>24.18</v>
      </c>
      <c r="HR66" s="10">
        <f t="shared" si="26"/>
        <v>25.797999999999998</v>
      </c>
      <c r="HS66" s="10">
        <f t="shared" si="26"/>
        <v>27.417000000000002</v>
      </c>
      <c r="HT66" s="10">
        <f t="shared" si="26"/>
        <v>25.797999999999998</v>
      </c>
      <c r="HU66" s="10">
        <f t="shared" si="26"/>
        <v>14.601000000000001</v>
      </c>
      <c r="HV66" s="10">
        <f t="shared" si="26"/>
        <v>23.210999999999999</v>
      </c>
      <c r="HW66" s="10">
        <f t="shared" si="26"/>
        <v>25.797999999999998</v>
      </c>
      <c r="HX66" s="10">
        <f t="shared" si="26"/>
        <v>24.760999999999999</v>
      </c>
      <c r="HY66" s="10">
        <f t="shared" si="26"/>
        <v>25.797999999999998</v>
      </c>
      <c r="HZ66" s="10">
        <f t="shared" si="26"/>
        <v>25.797999999999998</v>
      </c>
      <c r="IA66" s="10">
        <f t="shared" si="26"/>
        <v>24.18</v>
      </c>
      <c r="IB66" s="10">
        <f t="shared" si="26"/>
        <v>417.62399999999997</v>
      </c>
      <c r="IC66" s="10">
        <f t="shared" si="26"/>
        <v>25.129999999999995</v>
      </c>
      <c r="ID66" s="10">
        <f t="shared" si="26"/>
        <v>451.7890000000001</v>
      </c>
    </row>
    <row r="67" spans="1:238" ht="15.75" customHeight="1">
      <c r="A67" s="40" t="s">
        <v>313</v>
      </c>
      <c r="B67" s="11" t="s">
        <v>314</v>
      </c>
      <c r="C67" s="41" t="s">
        <v>271</v>
      </c>
      <c r="D67" s="21">
        <f>E67+F67</f>
        <v>5.40899999999999</v>
      </c>
      <c r="E67" s="24">
        <f>E69+E71+E73+E75</f>
        <v>5.40899999999999</v>
      </c>
      <c r="F67" s="24">
        <f t="shared" ref="F67:BT68" si="27">F69+F71+F73+F75</f>
        <v>0</v>
      </c>
      <c r="G67" s="24">
        <f t="shared" si="27"/>
        <v>1.6E-2</v>
      </c>
      <c r="H67" s="24">
        <f t="shared" si="27"/>
        <v>1.7000000000000001E-2</v>
      </c>
      <c r="I67" s="24">
        <f t="shared" si="27"/>
        <v>1.4999999999999999E-2</v>
      </c>
      <c r="J67" s="24">
        <f t="shared" si="27"/>
        <v>1.2E-2</v>
      </c>
      <c r="K67" s="24">
        <f>K69+K71+K73+K75</f>
        <v>1.7000000000000001E-2</v>
      </c>
      <c r="L67" s="24">
        <f>L69+L71+L73+L75</f>
        <v>1.7000000000000001E-2</v>
      </c>
      <c r="M67" s="24">
        <f t="shared" si="27"/>
        <v>9.0000000000000011E-3</v>
      </c>
      <c r="N67" s="24">
        <f t="shared" si="27"/>
        <v>7.0000000000000001E-3</v>
      </c>
      <c r="O67" s="24">
        <f t="shared" si="27"/>
        <v>1.4999999999999999E-2</v>
      </c>
      <c r="P67" s="24">
        <f t="shared" si="27"/>
        <v>1.6E-2</v>
      </c>
      <c r="Q67" s="24">
        <f t="shared" si="27"/>
        <v>1.3000000000000001E-2</v>
      </c>
      <c r="R67" s="24">
        <f t="shared" si="27"/>
        <v>1.3000000000000001E-2</v>
      </c>
      <c r="S67" s="24">
        <f t="shared" si="27"/>
        <v>1.6E-2</v>
      </c>
      <c r="T67" s="24">
        <f t="shared" si="27"/>
        <v>1.6E-2</v>
      </c>
      <c r="U67" s="24">
        <f t="shared" si="27"/>
        <v>1.3999999999999999E-2</v>
      </c>
      <c r="V67" s="24">
        <f t="shared" si="27"/>
        <v>1.3000000000000001E-2</v>
      </c>
      <c r="W67" s="24">
        <f t="shared" si="27"/>
        <v>1.6E-2</v>
      </c>
      <c r="X67" s="24">
        <f t="shared" si="27"/>
        <v>1.6E-2</v>
      </c>
      <c r="Y67" s="24">
        <f t="shared" si="27"/>
        <v>1.3999999999999999E-2</v>
      </c>
      <c r="Z67" s="24">
        <f t="shared" si="27"/>
        <v>8.5000000000000006E-2</v>
      </c>
      <c r="AA67" s="24">
        <f t="shared" si="27"/>
        <v>1.4999999999999999E-2</v>
      </c>
      <c r="AB67" s="24">
        <f>AB69+AB71+AB73+AB75</f>
        <v>1.4E-2</v>
      </c>
      <c r="AC67" s="24">
        <f t="shared" si="27"/>
        <v>1.6E-2</v>
      </c>
      <c r="AD67" s="24">
        <f t="shared" si="27"/>
        <v>1.4999999999999999E-2</v>
      </c>
      <c r="AE67" s="24">
        <f t="shared" si="27"/>
        <v>1.7000000000000001E-2</v>
      </c>
      <c r="AF67" s="24">
        <f t="shared" si="27"/>
        <v>1.2E-2</v>
      </c>
      <c r="AG67" s="24">
        <f t="shared" si="27"/>
        <v>1.3000000000000001E-2</v>
      </c>
      <c r="AH67" s="24">
        <f t="shared" si="27"/>
        <v>1.9000000000000003E-2</v>
      </c>
      <c r="AI67" s="24">
        <f t="shared" si="27"/>
        <v>1.5000000000000001E-2</v>
      </c>
      <c r="AJ67" s="24">
        <f t="shared" si="27"/>
        <v>1.7000000000000001E-2</v>
      </c>
      <c r="AK67" s="24">
        <f t="shared" si="27"/>
        <v>1.0999999999999999E-2</v>
      </c>
      <c r="AL67" s="24">
        <f t="shared" si="27"/>
        <v>1.3000000000000001E-2</v>
      </c>
      <c r="AM67" s="24">
        <f t="shared" si="27"/>
        <v>1.2E-2</v>
      </c>
      <c r="AN67" s="24">
        <f t="shared" si="27"/>
        <v>1.3000000000000001E-2</v>
      </c>
      <c r="AO67" s="24">
        <f t="shared" si="27"/>
        <v>1.4999999999999999E-2</v>
      </c>
      <c r="AP67" s="24">
        <f t="shared" si="27"/>
        <v>1.3000000000000001E-2</v>
      </c>
      <c r="AQ67" s="24">
        <f t="shared" si="27"/>
        <v>1.4E-2</v>
      </c>
      <c r="AR67" s="24">
        <f t="shared" si="27"/>
        <v>1.3000000000000001E-2</v>
      </c>
      <c r="AS67" s="24">
        <f t="shared" si="27"/>
        <v>0.01</v>
      </c>
      <c r="AT67" s="24">
        <f t="shared" si="27"/>
        <v>1.8000000000000002E-2</v>
      </c>
      <c r="AU67" s="24">
        <f t="shared" si="27"/>
        <v>1.2E-2</v>
      </c>
      <c r="AV67" s="24">
        <f t="shared" si="27"/>
        <v>1.2E-2</v>
      </c>
      <c r="AW67" s="24">
        <f t="shared" si="27"/>
        <v>0.156</v>
      </c>
      <c r="AX67" s="24">
        <f t="shared" si="27"/>
        <v>0.01</v>
      </c>
      <c r="AY67" s="24">
        <f t="shared" si="27"/>
        <v>1.7000000000000001E-2</v>
      </c>
      <c r="AZ67" s="24">
        <f t="shared" si="27"/>
        <v>1.8000000000000002E-2</v>
      </c>
      <c r="BA67" s="24">
        <f t="shared" si="27"/>
        <v>0.10400000000000001</v>
      </c>
      <c r="BB67" s="24">
        <f t="shared" si="27"/>
        <v>1.0999999999999999E-2</v>
      </c>
      <c r="BC67" s="24">
        <f t="shared" si="27"/>
        <v>1.3000000000000001E-2</v>
      </c>
      <c r="BD67" s="24">
        <f t="shared" si="27"/>
        <v>1.2E-2</v>
      </c>
      <c r="BE67" s="24">
        <f>BE69+BE71+BE73+BE75</f>
        <v>1.4999999999999999E-2</v>
      </c>
      <c r="BF67" s="24">
        <f t="shared" si="27"/>
        <v>1.5000000000000001E-2</v>
      </c>
      <c r="BG67" s="24">
        <f t="shared" si="27"/>
        <v>1.2E-2</v>
      </c>
      <c r="BH67" s="24">
        <f t="shared" si="27"/>
        <v>1.4E-2</v>
      </c>
      <c r="BI67" s="24">
        <f t="shared" si="27"/>
        <v>1.3000000000000001E-2</v>
      </c>
      <c r="BJ67" s="24">
        <f t="shared" si="27"/>
        <v>1.4999999999999999E-2</v>
      </c>
      <c r="BK67" s="24">
        <f t="shared" si="27"/>
        <v>0.23100000000000001</v>
      </c>
      <c r="BL67" s="24">
        <f t="shared" si="27"/>
        <v>1.2E-2</v>
      </c>
      <c r="BM67" s="24">
        <f t="shared" si="27"/>
        <v>2.1000000000000001E-2</v>
      </c>
      <c r="BN67" s="24">
        <f t="shared" si="27"/>
        <v>1.6E-2</v>
      </c>
      <c r="BO67" s="24">
        <f t="shared" si="27"/>
        <v>8.0000000000000002E-3</v>
      </c>
      <c r="BP67" s="24">
        <f t="shared" si="27"/>
        <v>1.4000000000000002E-2</v>
      </c>
      <c r="BQ67" s="24">
        <f t="shared" si="27"/>
        <v>1.2E-2</v>
      </c>
      <c r="BR67" s="24">
        <f t="shared" si="27"/>
        <v>9.0000000000000011E-3</v>
      </c>
      <c r="BS67" s="24">
        <f t="shared" si="27"/>
        <v>1.0999999999999999E-2</v>
      </c>
      <c r="BT67" s="24">
        <f t="shared" si="27"/>
        <v>3.0000000000000002E-2</v>
      </c>
      <c r="BU67" s="24">
        <f t="shared" ref="BU67:EF68" si="28">BU69+BU71+BU73+BU75</f>
        <v>5.0000000000000001E-3</v>
      </c>
      <c r="BV67" s="24">
        <f t="shared" si="28"/>
        <v>1.3000000000000001E-2</v>
      </c>
      <c r="BW67" s="24">
        <f t="shared" si="28"/>
        <v>1.2E-2</v>
      </c>
      <c r="BX67" s="24">
        <f t="shared" si="28"/>
        <v>1.3000000000000001E-2</v>
      </c>
      <c r="BY67" s="24">
        <f t="shared" si="28"/>
        <v>4.0000000000000001E-3</v>
      </c>
      <c r="BZ67" s="24">
        <f t="shared" si="28"/>
        <v>1.3000000000000001E-2</v>
      </c>
      <c r="CA67" s="24">
        <f t="shared" si="28"/>
        <v>1.4999999999999999E-2</v>
      </c>
      <c r="CB67" s="24">
        <f t="shared" si="28"/>
        <v>8.0000000000000002E-3</v>
      </c>
      <c r="CC67" s="24">
        <f t="shared" si="28"/>
        <v>1.3000000000000001E-2</v>
      </c>
      <c r="CD67" s="24">
        <f t="shared" si="28"/>
        <v>1.4E-2</v>
      </c>
      <c r="CE67" s="24">
        <f t="shared" si="28"/>
        <v>1.2E-2</v>
      </c>
      <c r="CF67" s="24">
        <f t="shared" si="28"/>
        <v>6.0000000000000001E-3</v>
      </c>
      <c r="CG67" s="24">
        <f t="shared" si="28"/>
        <v>8.0000000000000002E-3</v>
      </c>
      <c r="CH67" s="24">
        <f t="shared" si="28"/>
        <v>2.9000000000000001E-2</v>
      </c>
      <c r="CI67" s="24">
        <f t="shared" si="28"/>
        <v>6.0000000000000001E-3</v>
      </c>
      <c r="CJ67" s="24">
        <f t="shared" si="28"/>
        <v>7.0000000000000001E-3</v>
      </c>
      <c r="CK67" s="24">
        <f t="shared" si="28"/>
        <v>1.4999999999999999E-2</v>
      </c>
      <c r="CL67" s="24">
        <f t="shared" si="28"/>
        <v>2.8000000000000001E-2</v>
      </c>
      <c r="CM67" s="24">
        <f t="shared" si="28"/>
        <v>2.3E-2</v>
      </c>
      <c r="CN67" s="24">
        <f t="shared" si="28"/>
        <v>1.6E-2</v>
      </c>
      <c r="CO67" s="24">
        <f t="shared" si="28"/>
        <v>1.3000000000000001E-2</v>
      </c>
      <c r="CP67" s="24">
        <f t="shared" si="28"/>
        <v>0.01</v>
      </c>
      <c r="CQ67" s="24">
        <f t="shared" si="28"/>
        <v>1.0999999999999999E-2</v>
      </c>
      <c r="CR67" s="24">
        <f t="shared" si="28"/>
        <v>0.11800000000000001</v>
      </c>
      <c r="CS67" s="24">
        <f t="shared" si="28"/>
        <v>1.2E-2</v>
      </c>
      <c r="CT67" s="24">
        <f t="shared" si="28"/>
        <v>1.8000000000000002E-2</v>
      </c>
      <c r="CU67" s="24">
        <f t="shared" si="28"/>
        <v>1.3000000000000001E-2</v>
      </c>
      <c r="CV67" s="24">
        <f t="shared" si="28"/>
        <v>0.01</v>
      </c>
      <c r="CW67" s="24">
        <f t="shared" si="28"/>
        <v>0.02</v>
      </c>
      <c r="CX67" s="24">
        <f t="shared" si="28"/>
        <v>1.4999999999999999E-2</v>
      </c>
      <c r="CY67" s="24">
        <f t="shared" si="28"/>
        <v>1.6E-2</v>
      </c>
      <c r="CZ67" s="24">
        <f t="shared" si="28"/>
        <v>1.2E-2</v>
      </c>
      <c r="DA67" s="24">
        <f t="shared" si="28"/>
        <v>1.6E-2</v>
      </c>
      <c r="DB67" s="24">
        <f t="shared" si="28"/>
        <v>8.0000000000000002E-3</v>
      </c>
      <c r="DC67" s="24">
        <f t="shared" si="28"/>
        <v>2.1999999999999999E-2</v>
      </c>
      <c r="DD67" s="24">
        <f t="shared" si="28"/>
        <v>1.3000000000000001E-2</v>
      </c>
      <c r="DE67" s="24">
        <f t="shared" si="28"/>
        <v>1.3000000000000001E-2</v>
      </c>
      <c r="DF67" s="24">
        <f t="shared" si="28"/>
        <v>8.0000000000000002E-3</v>
      </c>
      <c r="DG67" s="24">
        <f t="shared" si="28"/>
        <v>9.0000000000000011E-3</v>
      </c>
      <c r="DH67" s="24">
        <f t="shared" si="28"/>
        <v>1.8000000000000002E-2</v>
      </c>
      <c r="DI67" s="24">
        <f t="shared" si="28"/>
        <v>1.8000000000000002E-2</v>
      </c>
      <c r="DJ67" s="24">
        <f t="shared" si="28"/>
        <v>0.18200000000000002</v>
      </c>
      <c r="DK67" s="24">
        <f t="shared" si="28"/>
        <v>6.2E-2</v>
      </c>
      <c r="DL67" s="24">
        <f t="shared" si="28"/>
        <v>4.1000000000000002E-2</v>
      </c>
      <c r="DM67" s="24">
        <f t="shared" si="28"/>
        <v>3.1E-2</v>
      </c>
      <c r="DN67" s="24">
        <f t="shared" si="28"/>
        <v>5.2000000000000005E-2</v>
      </c>
      <c r="DO67" s="24">
        <f t="shared" si="28"/>
        <v>0.26600000000000001</v>
      </c>
      <c r="DP67" s="24">
        <f t="shared" si="28"/>
        <v>1.0999999999999999E-2</v>
      </c>
      <c r="DQ67" s="24">
        <f t="shared" si="28"/>
        <v>1.4E-2</v>
      </c>
      <c r="DR67" s="24">
        <f t="shared" si="28"/>
        <v>1.4999999999999999E-2</v>
      </c>
      <c r="DS67" s="24">
        <f t="shared" si="28"/>
        <v>1.4E-2</v>
      </c>
      <c r="DT67" s="24">
        <f t="shared" si="28"/>
        <v>1.2E-2</v>
      </c>
      <c r="DU67" s="24">
        <f t="shared" si="28"/>
        <v>1.4E-2</v>
      </c>
      <c r="DV67" s="24">
        <f t="shared" si="28"/>
        <v>6.4000000000000001E-2</v>
      </c>
      <c r="DW67" s="24">
        <f t="shared" si="28"/>
        <v>1.7000000000000001E-2</v>
      </c>
      <c r="DX67" s="24">
        <f>DX69+DX71+DX73+DX75</f>
        <v>7.0999999999999994E-2</v>
      </c>
      <c r="DY67" s="24">
        <f t="shared" si="28"/>
        <v>0.01</v>
      </c>
      <c r="DZ67" s="24">
        <f t="shared" si="28"/>
        <v>0.01</v>
      </c>
      <c r="EA67" s="24">
        <f t="shared" si="28"/>
        <v>7.0000000000000001E-3</v>
      </c>
      <c r="EB67" s="24">
        <f t="shared" si="28"/>
        <v>1.3000000000000001E-2</v>
      </c>
      <c r="EC67" s="24">
        <f t="shared" si="28"/>
        <v>1.9E-2</v>
      </c>
      <c r="ED67" s="24">
        <f t="shared" si="28"/>
        <v>0.02</v>
      </c>
      <c r="EE67" s="24">
        <f t="shared" si="28"/>
        <v>0.02</v>
      </c>
      <c r="EF67" s="24">
        <f t="shared" si="28"/>
        <v>0.03</v>
      </c>
      <c r="EG67" s="24">
        <f t="shared" ref="EG67:GU68" si="29">EG69+EG71+EG73+EG75</f>
        <v>6.0000000000000001E-3</v>
      </c>
      <c r="EH67" s="24">
        <f t="shared" si="29"/>
        <v>1.3000000000000001E-2</v>
      </c>
      <c r="EI67" s="24">
        <f t="shared" si="29"/>
        <v>1.2E-2</v>
      </c>
      <c r="EJ67" s="24">
        <f t="shared" si="29"/>
        <v>9.0000000000000011E-3</v>
      </c>
      <c r="EK67" s="24">
        <f t="shared" si="29"/>
        <v>1.4E-2</v>
      </c>
      <c r="EL67" s="24">
        <f t="shared" si="29"/>
        <v>1.6E-2</v>
      </c>
      <c r="EM67" s="24">
        <f t="shared" si="29"/>
        <v>1.6E-2</v>
      </c>
      <c r="EN67" s="24">
        <f t="shared" si="29"/>
        <v>1.4999999999999999E-2</v>
      </c>
      <c r="EO67" s="24">
        <f t="shared" si="29"/>
        <v>9.0000000000000011E-3</v>
      </c>
      <c r="EP67" s="24">
        <f t="shared" si="29"/>
        <v>0.01</v>
      </c>
      <c r="EQ67" s="24">
        <f t="shared" si="29"/>
        <v>1.9E-2</v>
      </c>
      <c r="ER67" s="24">
        <f t="shared" si="29"/>
        <v>1.7000000000000001E-2</v>
      </c>
      <c r="ES67" s="24">
        <f t="shared" si="29"/>
        <v>1.8000000000000002E-2</v>
      </c>
      <c r="ET67" s="24">
        <f t="shared" si="29"/>
        <v>1.4000000000000002E-2</v>
      </c>
      <c r="EU67" s="24">
        <f t="shared" si="29"/>
        <v>1.6E-2</v>
      </c>
      <c r="EV67" s="24">
        <f t="shared" si="29"/>
        <v>0.01</v>
      </c>
      <c r="EW67" s="24">
        <f t="shared" si="29"/>
        <v>1.2E-2</v>
      </c>
      <c r="EX67" s="24">
        <f t="shared" si="29"/>
        <v>1.4999999999999999E-2</v>
      </c>
      <c r="EY67" s="24">
        <f t="shared" si="29"/>
        <v>5.0000000000000001E-3</v>
      </c>
      <c r="EZ67" s="24">
        <f t="shared" si="29"/>
        <v>1.3000000000000001E-2</v>
      </c>
      <c r="FA67" s="24">
        <f t="shared" si="29"/>
        <v>1.3000000000000001E-2</v>
      </c>
      <c r="FB67" s="24">
        <f t="shared" si="29"/>
        <v>1.4999999999999999E-2</v>
      </c>
      <c r="FC67" s="24">
        <f t="shared" si="29"/>
        <v>1.5000000000000001E-2</v>
      </c>
      <c r="FD67" s="24">
        <f t="shared" si="29"/>
        <v>1.4E-2</v>
      </c>
      <c r="FE67" s="24">
        <f t="shared" si="29"/>
        <v>0.01</v>
      </c>
      <c r="FF67" s="24">
        <f t="shared" si="29"/>
        <v>1.4E-2</v>
      </c>
      <c r="FG67" s="24">
        <f>FG69+FG71+FG73+FG75</f>
        <v>0.05</v>
      </c>
      <c r="FH67" s="24">
        <f>FH69+FH71+FH73+FH75</f>
        <v>4.9000000000000002E-2</v>
      </c>
      <c r="FI67" s="24">
        <f t="shared" si="29"/>
        <v>1.4E-2</v>
      </c>
      <c r="FJ67" s="24">
        <f t="shared" si="29"/>
        <v>1.4E-2</v>
      </c>
      <c r="FK67" s="24">
        <f>FK69+FK71+FK73+FK75</f>
        <v>5.8999999999999997E-2</v>
      </c>
      <c r="FL67" s="24">
        <f t="shared" si="29"/>
        <v>8.5999999999999993E-2</v>
      </c>
      <c r="FM67" s="24">
        <f t="shared" si="29"/>
        <v>1.4E-2</v>
      </c>
      <c r="FN67" s="24">
        <f t="shared" si="29"/>
        <v>2.8999999999999998E-2</v>
      </c>
      <c r="FO67" s="24">
        <f t="shared" si="29"/>
        <v>0</v>
      </c>
      <c r="FP67" s="24">
        <f t="shared" si="29"/>
        <v>8.0000000000000002E-3</v>
      </c>
      <c r="FQ67" s="24">
        <f t="shared" si="29"/>
        <v>9.0000000000000011E-3</v>
      </c>
      <c r="FR67" s="24">
        <f t="shared" si="29"/>
        <v>1.3000000000000001E-2</v>
      </c>
      <c r="FS67" s="24">
        <f t="shared" si="29"/>
        <v>1.4E-2</v>
      </c>
      <c r="FT67" s="24">
        <f t="shared" si="29"/>
        <v>1.4E-2</v>
      </c>
      <c r="FU67" s="24">
        <f t="shared" si="29"/>
        <v>1.4E-2</v>
      </c>
      <c r="FV67" s="24">
        <f t="shared" si="29"/>
        <v>9.0000000000000011E-3</v>
      </c>
      <c r="FW67" s="24">
        <f t="shared" si="29"/>
        <v>1.7999999999999999E-2</v>
      </c>
      <c r="FX67" s="24">
        <f t="shared" si="29"/>
        <v>0.02</v>
      </c>
      <c r="FY67" s="24">
        <f t="shared" si="29"/>
        <v>1.2E-2</v>
      </c>
      <c r="FZ67" s="24">
        <f t="shared" si="29"/>
        <v>1.7000000000000001E-2</v>
      </c>
      <c r="GA67" s="24">
        <f t="shared" si="29"/>
        <v>1.7999999999999999E-2</v>
      </c>
      <c r="GB67" s="24">
        <f t="shared" si="29"/>
        <v>1.0999999999999999E-2</v>
      </c>
      <c r="GC67" s="24">
        <f t="shared" si="29"/>
        <v>1.9E-2</v>
      </c>
      <c r="GD67" s="24">
        <f t="shared" si="29"/>
        <v>1.7000000000000001E-2</v>
      </c>
      <c r="GE67" s="24">
        <f t="shared" si="29"/>
        <v>1.4E-2</v>
      </c>
      <c r="GF67" s="24">
        <f t="shared" si="29"/>
        <v>1.4000000000000002E-2</v>
      </c>
      <c r="GG67" s="24">
        <f t="shared" si="29"/>
        <v>1.9E-2</v>
      </c>
      <c r="GH67" s="24">
        <f t="shared" si="29"/>
        <v>1.5000000000000001E-2</v>
      </c>
      <c r="GI67" s="24">
        <f t="shared" si="29"/>
        <v>2.1000000000000001E-2</v>
      </c>
      <c r="GJ67" s="24">
        <f t="shared" si="29"/>
        <v>7.0000000000000001E-3</v>
      </c>
      <c r="GK67" s="24">
        <f t="shared" si="29"/>
        <v>1.6E-2</v>
      </c>
      <c r="GL67" s="24">
        <f t="shared" si="29"/>
        <v>1.6E-2</v>
      </c>
      <c r="GM67" s="24">
        <f t="shared" si="29"/>
        <v>1.3000000000000001E-2</v>
      </c>
      <c r="GN67" s="24">
        <f t="shared" si="29"/>
        <v>1.4E-2</v>
      </c>
      <c r="GO67" s="24">
        <f t="shared" si="29"/>
        <v>9.0000000000000011E-3</v>
      </c>
      <c r="GP67" s="24">
        <f t="shared" si="29"/>
        <v>1.2E-2</v>
      </c>
      <c r="GQ67" s="24">
        <f t="shared" si="29"/>
        <v>1.0999999999999999E-2</v>
      </c>
      <c r="GR67" s="24">
        <f t="shared" si="29"/>
        <v>1.0999999999999999E-2</v>
      </c>
      <c r="GS67" s="24">
        <f t="shared" si="29"/>
        <v>1.6E-2</v>
      </c>
      <c r="GT67" s="24">
        <f t="shared" si="29"/>
        <v>1.2E-2</v>
      </c>
      <c r="GU67" s="24">
        <f t="shared" si="29"/>
        <v>1.6E-2</v>
      </c>
      <c r="GV67" s="24">
        <f t="shared" ref="GV67:ID68" si="30">GV69+GV71+GV73+GV75</f>
        <v>1.0999999999999999E-2</v>
      </c>
      <c r="GW67" s="24">
        <f t="shared" si="30"/>
        <v>9.0000000000000011E-3</v>
      </c>
      <c r="GX67" s="24">
        <f t="shared" si="30"/>
        <v>1.7000000000000001E-2</v>
      </c>
      <c r="GY67" s="24">
        <f t="shared" si="30"/>
        <v>1.6E-2</v>
      </c>
      <c r="GZ67" s="24">
        <f t="shared" si="30"/>
        <v>1.2E-2</v>
      </c>
      <c r="HA67" s="24">
        <f t="shared" si="30"/>
        <v>9.0000000000000011E-3</v>
      </c>
      <c r="HB67" s="24">
        <f t="shared" si="30"/>
        <v>1.2E-2</v>
      </c>
      <c r="HC67" s="24">
        <f t="shared" si="30"/>
        <v>1.3000000000000001E-2</v>
      </c>
      <c r="HD67" s="24">
        <f t="shared" si="30"/>
        <v>1.0999999999999999E-2</v>
      </c>
      <c r="HE67" s="24">
        <f t="shared" si="30"/>
        <v>1.0999999999999999E-2</v>
      </c>
      <c r="HF67" s="24">
        <f t="shared" si="30"/>
        <v>1.3000000000000001E-2</v>
      </c>
      <c r="HG67" s="24">
        <f t="shared" si="30"/>
        <v>1.5000000000000001E-2</v>
      </c>
      <c r="HH67" s="24">
        <f t="shared" si="30"/>
        <v>0.01</v>
      </c>
      <c r="HI67" s="24">
        <f t="shared" si="30"/>
        <v>1.4999999999999999E-2</v>
      </c>
      <c r="HJ67" s="24">
        <f t="shared" si="30"/>
        <v>1.2E-2</v>
      </c>
      <c r="HK67" s="24">
        <f t="shared" si="30"/>
        <v>1.2E-2</v>
      </c>
      <c r="HL67" s="24">
        <f t="shared" si="30"/>
        <v>1.2E-2</v>
      </c>
      <c r="HM67" s="24">
        <f t="shared" si="30"/>
        <v>0.314</v>
      </c>
      <c r="HN67" s="24">
        <f t="shared" si="30"/>
        <v>0.01</v>
      </c>
      <c r="HO67" s="24">
        <f t="shared" si="30"/>
        <v>1.7000000000000001E-2</v>
      </c>
      <c r="HP67" s="24">
        <f t="shared" si="30"/>
        <v>1.6E-2</v>
      </c>
      <c r="HQ67" s="24">
        <f t="shared" si="30"/>
        <v>1.4999999999999999E-2</v>
      </c>
      <c r="HR67" s="24">
        <f t="shared" si="30"/>
        <v>1.6E-2</v>
      </c>
      <c r="HS67" s="24">
        <f t="shared" si="30"/>
        <v>1.7000000000000001E-2</v>
      </c>
      <c r="HT67" s="24">
        <f t="shared" si="30"/>
        <v>1.6E-2</v>
      </c>
      <c r="HU67" s="24">
        <f t="shared" si="30"/>
        <v>9.0000000000000011E-3</v>
      </c>
      <c r="HV67" s="24">
        <f t="shared" si="30"/>
        <v>1.4E-2</v>
      </c>
      <c r="HW67" s="24">
        <f t="shared" si="30"/>
        <v>1.6E-2</v>
      </c>
      <c r="HX67" s="24">
        <f t="shared" si="30"/>
        <v>1.4999999999999999E-2</v>
      </c>
      <c r="HY67" s="24">
        <f t="shared" si="30"/>
        <v>1.6E-2</v>
      </c>
      <c r="HZ67" s="24">
        <f t="shared" si="30"/>
        <v>1.6E-2</v>
      </c>
      <c r="IA67" s="24">
        <f t="shared" si="30"/>
        <v>1.4999999999999999E-2</v>
      </c>
      <c r="IB67" s="24">
        <f t="shared" si="30"/>
        <v>0.21700000000000003</v>
      </c>
      <c r="IC67" s="24">
        <f t="shared" si="30"/>
        <v>1.6E-2</v>
      </c>
      <c r="ID67" s="24">
        <f t="shared" si="30"/>
        <v>0.23700000000000002</v>
      </c>
    </row>
    <row r="68" spans="1:238" ht="15" customHeight="1">
      <c r="A68" s="40"/>
      <c r="B68" s="11"/>
      <c r="C68" s="41" t="s">
        <v>243</v>
      </c>
      <c r="D68" s="21">
        <f t="shared" ref="D68:D79" si="31">E68+F68</f>
        <v>8003.9939999999933</v>
      </c>
      <c r="E68" s="24">
        <f>E70+E72+E74+E76</f>
        <v>8003.9939999999933</v>
      </c>
      <c r="F68" s="24">
        <f t="shared" si="27"/>
        <v>0</v>
      </c>
      <c r="G68" s="24">
        <f t="shared" si="27"/>
        <v>20.776000000000003</v>
      </c>
      <c r="H68" s="24">
        <f t="shared" si="27"/>
        <v>22.07</v>
      </c>
      <c r="I68" s="24">
        <f t="shared" si="27"/>
        <v>18.832999999999998</v>
      </c>
      <c r="J68" s="24">
        <f t="shared" si="27"/>
        <v>15.721</v>
      </c>
      <c r="K68" s="24">
        <f>K70+K72+K74+K76</f>
        <v>22.07</v>
      </c>
      <c r="L68" s="24">
        <f>L70+L72+L74+L76</f>
        <v>22.07</v>
      </c>
      <c r="M68" s="24">
        <f t="shared" si="27"/>
        <v>11.841000000000001</v>
      </c>
      <c r="N68" s="24">
        <f t="shared" si="27"/>
        <v>9.516</v>
      </c>
      <c r="O68" s="24">
        <f t="shared" si="27"/>
        <v>19.482999999999997</v>
      </c>
      <c r="P68" s="24">
        <f t="shared" si="27"/>
        <v>20.776000000000003</v>
      </c>
      <c r="Q68" s="24">
        <f t="shared" si="27"/>
        <v>16.245999999999999</v>
      </c>
      <c r="R68" s="24">
        <f t="shared" si="27"/>
        <v>16.245999999999999</v>
      </c>
      <c r="S68" s="24">
        <f t="shared" si="27"/>
        <v>20.776000000000003</v>
      </c>
      <c r="T68" s="24">
        <f t="shared" si="27"/>
        <v>20.776000000000003</v>
      </c>
      <c r="U68" s="24">
        <f t="shared" si="27"/>
        <v>17.539000000000001</v>
      </c>
      <c r="V68" s="24">
        <f t="shared" si="27"/>
        <v>16.245999999999999</v>
      </c>
      <c r="W68" s="24">
        <f t="shared" si="27"/>
        <v>20.776000000000003</v>
      </c>
      <c r="X68" s="24">
        <f t="shared" si="27"/>
        <v>20.776000000000003</v>
      </c>
      <c r="Y68" s="24">
        <f t="shared" si="27"/>
        <v>17.539000000000001</v>
      </c>
      <c r="Z68" s="24">
        <f t="shared" si="27"/>
        <v>155.48699999999999</v>
      </c>
      <c r="AA68" s="24">
        <f t="shared" si="27"/>
        <v>20.762999999999998</v>
      </c>
      <c r="AB68" s="24">
        <f>AB70+AB72+AB74+AB76</f>
        <v>19.709000000000003</v>
      </c>
      <c r="AC68" s="24">
        <f t="shared" si="27"/>
        <v>20.776000000000003</v>
      </c>
      <c r="AD68" s="24">
        <f t="shared" si="27"/>
        <v>21.03</v>
      </c>
      <c r="AE68" s="24">
        <f t="shared" si="27"/>
        <v>24.283999999999999</v>
      </c>
      <c r="AF68" s="24">
        <f t="shared" si="27"/>
        <v>15.533999999999999</v>
      </c>
      <c r="AG68" s="24">
        <f t="shared" si="27"/>
        <v>18.673000000000002</v>
      </c>
      <c r="AH68" s="24">
        <f t="shared" si="27"/>
        <v>26.853000000000002</v>
      </c>
      <c r="AI68" s="24">
        <f t="shared" si="27"/>
        <v>21.939</v>
      </c>
      <c r="AJ68" s="24">
        <f t="shared" si="27"/>
        <v>24.283999999999999</v>
      </c>
      <c r="AK68" s="24">
        <f t="shared" si="27"/>
        <v>16.02</v>
      </c>
      <c r="AL68" s="24">
        <f t="shared" si="27"/>
        <v>18.346000000000004</v>
      </c>
      <c r="AM68" s="24">
        <f t="shared" si="27"/>
        <v>17.667000000000002</v>
      </c>
      <c r="AN68" s="24">
        <f t="shared" si="27"/>
        <v>19.286000000000001</v>
      </c>
      <c r="AO68" s="24">
        <f t="shared" si="27"/>
        <v>20.434000000000001</v>
      </c>
      <c r="AP68" s="24">
        <f t="shared" si="27"/>
        <v>18.688000000000002</v>
      </c>
      <c r="AQ68" s="24">
        <f t="shared" si="27"/>
        <v>19.143999999999998</v>
      </c>
      <c r="AR68" s="24">
        <f t="shared" si="27"/>
        <v>19.286000000000001</v>
      </c>
      <c r="AS68" s="24">
        <f t="shared" si="27"/>
        <v>14.110000000000001</v>
      </c>
      <c r="AT68" s="24">
        <f t="shared" si="27"/>
        <v>24.384999999999998</v>
      </c>
      <c r="AU68" s="24">
        <f t="shared" si="27"/>
        <v>16.371000000000002</v>
      </c>
      <c r="AV68" s="24">
        <f t="shared" si="27"/>
        <v>15.863</v>
      </c>
      <c r="AW68" s="24">
        <f t="shared" si="27"/>
        <v>239.16600000000003</v>
      </c>
      <c r="AX68" s="24">
        <f t="shared" si="27"/>
        <v>14.371</v>
      </c>
      <c r="AY68" s="24">
        <f t="shared" si="27"/>
        <v>25.466999999999999</v>
      </c>
      <c r="AZ68" s="24">
        <f t="shared" si="27"/>
        <v>25.902000000000001</v>
      </c>
      <c r="BA68" s="24">
        <f t="shared" si="27"/>
        <v>183.23900000000003</v>
      </c>
      <c r="BB68" s="24">
        <f t="shared" si="27"/>
        <v>15.406000000000001</v>
      </c>
      <c r="BC68" s="24">
        <f t="shared" si="27"/>
        <v>17.481000000000002</v>
      </c>
      <c r="BD68" s="24">
        <f t="shared" si="27"/>
        <v>16.696000000000002</v>
      </c>
      <c r="BE68" s="24">
        <f>BE70+BE72+BE74+BE76</f>
        <v>20.643000000000001</v>
      </c>
      <c r="BF68" s="24">
        <f t="shared" si="27"/>
        <v>19.808</v>
      </c>
      <c r="BG68" s="24">
        <f t="shared" si="27"/>
        <v>17.652999999999999</v>
      </c>
      <c r="BH68" s="24">
        <f t="shared" si="27"/>
        <v>19.395</v>
      </c>
      <c r="BI68" s="24">
        <f t="shared" si="27"/>
        <v>18.959</v>
      </c>
      <c r="BJ68" s="24">
        <f t="shared" si="27"/>
        <v>21.613</v>
      </c>
      <c r="BK68" s="24">
        <f t="shared" si="27"/>
        <v>410.28899999999999</v>
      </c>
      <c r="BL68" s="24">
        <f t="shared" si="27"/>
        <v>16.114000000000001</v>
      </c>
      <c r="BM68" s="24">
        <f t="shared" si="27"/>
        <v>29.302999999999997</v>
      </c>
      <c r="BN68" s="24">
        <f t="shared" si="27"/>
        <v>20.776000000000003</v>
      </c>
      <c r="BO68" s="24">
        <f t="shared" si="27"/>
        <v>10.551</v>
      </c>
      <c r="BP68" s="24">
        <f t="shared" si="27"/>
        <v>19.978000000000002</v>
      </c>
      <c r="BQ68" s="24">
        <f t="shared" si="27"/>
        <v>17.376000000000001</v>
      </c>
      <c r="BR68" s="24">
        <f t="shared" si="27"/>
        <v>12.169</v>
      </c>
      <c r="BS68" s="24">
        <f t="shared" si="27"/>
        <v>14.495000000000001</v>
      </c>
      <c r="BT68" s="24">
        <f t="shared" si="27"/>
        <v>42.643000000000001</v>
      </c>
      <c r="BU68" s="24">
        <f t="shared" si="28"/>
        <v>6.3450000000000006</v>
      </c>
      <c r="BV68" s="24">
        <f t="shared" si="28"/>
        <v>19.32</v>
      </c>
      <c r="BW68" s="24">
        <f t="shared" si="28"/>
        <v>16.371000000000002</v>
      </c>
      <c r="BX68" s="24">
        <f t="shared" si="28"/>
        <v>17.081</v>
      </c>
      <c r="BY68" s="24">
        <f t="shared" si="28"/>
        <v>5.3100000000000005</v>
      </c>
      <c r="BZ68" s="24">
        <f t="shared" si="28"/>
        <v>16.502000000000002</v>
      </c>
      <c r="CA68" s="24">
        <f t="shared" si="28"/>
        <v>19.413999999999998</v>
      </c>
      <c r="CB68" s="24">
        <f t="shared" si="28"/>
        <v>10.223000000000001</v>
      </c>
      <c r="CC68" s="24">
        <f t="shared" si="28"/>
        <v>16.245999999999999</v>
      </c>
      <c r="CD68" s="24">
        <f t="shared" si="28"/>
        <v>17.863999999999997</v>
      </c>
      <c r="CE68" s="24">
        <f t="shared" si="28"/>
        <v>15.463000000000001</v>
      </c>
      <c r="CF68" s="24">
        <f t="shared" si="28"/>
        <v>8.5459999999999994</v>
      </c>
      <c r="CG68" s="24">
        <f t="shared" si="28"/>
        <v>11.200000000000001</v>
      </c>
      <c r="CH68" s="24">
        <f t="shared" si="28"/>
        <v>41.86</v>
      </c>
      <c r="CI68" s="24">
        <f t="shared" si="28"/>
        <v>7.963000000000001</v>
      </c>
      <c r="CJ68" s="24">
        <f t="shared" si="28"/>
        <v>9.5809999999999995</v>
      </c>
      <c r="CK68" s="24">
        <f t="shared" si="28"/>
        <v>19.739000000000001</v>
      </c>
      <c r="CL68" s="24">
        <f t="shared" si="28"/>
        <v>40.06</v>
      </c>
      <c r="CM68" s="24">
        <f t="shared" si="28"/>
        <v>34.013999999999996</v>
      </c>
      <c r="CN68" s="24">
        <f t="shared" si="28"/>
        <v>20.450999999999997</v>
      </c>
      <c r="CO68" s="24">
        <f t="shared" si="28"/>
        <v>17.152999999999999</v>
      </c>
      <c r="CP68" s="24">
        <f t="shared" si="28"/>
        <v>12.877000000000001</v>
      </c>
      <c r="CQ68" s="24">
        <f t="shared" si="28"/>
        <v>14.495000000000001</v>
      </c>
      <c r="CR68" s="24">
        <f t="shared" si="28"/>
        <v>209.94400000000002</v>
      </c>
      <c r="CS68" s="24">
        <f t="shared" si="28"/>
        <v>15.893000000000001</v>
      </c>
      <c r="CT68" s="24">
        <f t="shared" si="28"/>
        <v>27.033999999999999</v>
      </c>
      <c r="CU68" s="24">
        <f t="shared" si="28"/>
        <v>18.346000000000004</v>
      </c>
      <c r="CV68" s="24">
        <f t="shared" si="28"/>
        <v>13.459</v>
      </c>
      <c r="CW68" s="24">
        <f t="shared" si="28"/>
        <v>26.811999999999998</v>
      </c>
      <c r="CX68" s="24">
        <f t="shared" si="28"/>
        <v>19.597999999999999</v>
      </c>
      <c r="CY68" s="24">
        <f t="shared" si="28"/>
        <v>20.261000000000003</v>
      </c>
      <c r="CZ68" s="24">
        <f t="shared" si="28"/>
        <v>14.952999999999999</v>
      </c>
      <c r="DA68" s="24">
        <f t="shared" si="28"/>
        <v>22.068999999999999</v>
      </c>
      <c r="DB68" s="24">
        <f t="shared" si="28"/>
        <v>9.641</v>
      </c>
      <c r="DC68" s="24">
        <f t="shared" si="28"/>
        <v>32.742999999999995</v>
      </c>
      <c r="DD68" s="24">
        <f t="shared" si="28"/>
        <v>17.664000000000001</v>
      </c>
      <c r="DE68" s="24">
        <f t="shared" si="28"/>
        <v>16.570999999999998</v>
      </c>
      <c r="DF68" s="24">
        <f t="shared" si="28"/>
        <v>10.223000000000001</v>
      </c>
      <c r="DG68" s="24">
        <f t="shared" si="28"/>
        <v>11.841000000000001</v>
      </c>
      <c r="DH68" s="24">
        <f t="shared" si="28"/>
        <v>25.786999999999999</v>
      </c>
      <c r="DI68" s="24">
        <f t="shared" si="28"/>
        <v>32.660000000000004</v>
      </c>
      <c r="DJ68" s="24">
        <f t="shared" si="28"/>
        <v>308.72199999999998</v>
      </c>
      <c r="DK68" s="24">
        <f t="shared" si="28"/>
        <v>85.808999999999997</v>
      </c>
      <c r="DL68" s="24">
        <f t="shared" si="28"/>
        <v>55.080000000000005</v>
      </c>
      <c r="DM68" s="24">
        <f t="shared" si="28"/>
        <v>46.256</v>
      </c>
      <c r="DN68" s="24">
        <f t="shared" si="28"/>
        <v>76.356999999999999</v>
      </c>
      <c r="DO68" s="24">
        <f t="shared" si="28"/>
        <v>346.28399999999999</v>
      </c>
      <c r="DP68" s="24">
        <f t="shared" si="28"/>
        <v>14.427000000000001</v>
      </c>
      <c r="DQ68" s="24">
        <f t="shared" si="28"/>
        <v>18.12</v>
      </c>
      <c r="DR68" s="24">
        <f t="shared" si="28"/>
        <v>19.739000000000001</v>
      </c>
      <c r="DS68" s="24">
        <f t="shared" si="28"/>
        <v>18.375</v>
      </c>
      <c r="DT68" s="24">
        <f t="shared" si="28"/>
        <v>15.463000000000001</v>
      </c>
      <c r="DU68" s="24">
        <f t="shared" si="28"/>
        <v>18.375</v>
      </c>
      <c r="DV68" s="24">
        <f t="shared" si="28"/>
        <v>93.924000000000007</v>
      </c>
      <c r="DW68" s="24">
        <f t="shared" si="28"/>
        <v>24.182000000000002</v>
      </c>
      <c r="DX68" s="24">
        <f>DX70+DX72+DX74+DX76</f>
        <v>100.99700000000001</v>
      </c>
      <c r="DY68" s="24">
        <f t="shared" si="28"/>
        <v>14.451000000000001</v>
      </c>
      <c r="DZ68" s="24">
        <f t="shared" si="28"/>
        <v>13.854000000000001</v>
      </c>
      <c r="EA68" s="24">
        <f t="shared" si="28"/>
        <v>9.2550000000000008</v>
      </c>
      <c r="EB68" s="24">
        <f t="shared" si="28"/>
        <v>16.315999999999999</v>
      </c>
      <c r="EC68" s="24">
        <f t="shared" si="28"/>
        <v>27.257999999999999</v>
      </c>
      <c r="ED68" s="24">
        <f t="shared" si="28"/>
        <v>27.315999999999999</v>
      </c>
      <c r="EE68" s="24">
        <f t="shared" si="28"/>
        <v>26.221</v>
      </c>
      <c r="EF68" s="24">
        <f t="shared" si="28"/>
        <v>37.936999999999998</v>
      </c>
      <c r="EG68" s="24">
        <f t="shared" si="29"/>
        <v>7.3810000000000002</v>
      </c>
      <c r="EH68" s="24">
        <f t="shared" si="29"/>
        <v>18.381999999999998</v>
      </c>
      <c r="EI68" s="24">
        <f t="shared" si="29"/>
        <v>15.533999999999999</v>
      </c>
      <c r="EJ68" s="24">
        <f t="shared" si="29"/>
        <v>11.841000000000001</v>
      </c>
      <c r="EK68" s="24">
        <f t="shared" si="29"/>
        <v>19.395</v>
      </c>
      <c r="EL68" s="24">
        <f t="shared" si="29"/>
        <v>22.994999999999997</v>
      </c>
      <c r="EM68" s="24">
        <f t="shared" si="29"/>
        <v>20.261000000000003</v>
      </c>
      <c r="EN68" s="24">
        <f t="shared" si="29"/>
        <v>21.629000000000001</v>
      </c>
      <c r="EO68" s="24">
        <f t="shared" si="29"/>
        <v>11.587</v>
      </c>
      <c r="EP68" s="24">
        <f t="shared" si="29"/>
        <v>12.626000000000001</v>
      </c>
      <c r="EQ68" s="24">
        <f t="shared" si="29"/>
        <v>26.376999999999999</v>
      </c>
      <c r="ER68" s="24">
        <f t="shared" si="29"/>
        <v>24.628</v>
      </c>
      <c r="ES68" s="24">
        <f t="shared" si="29"/>
        <v>24.998999999999999</v>
      </c>
      <c r="ET68" s="24">
        <f t="shared" si="29"/>
        <v>18.445999999999998</v>
      </c>
      <c r="EU68" s="24">
        <f t="shared" si="29"/>
        <v>20.450999999999997</v>
      </c>
      <c r="EV68" s="24">
        <f t="shared" si="29"/>
        <v>12.552</v>
      </c>
      <c r="EW68" s="24">
        <f t="shared" si="29"/>
        <v>15.209</v>
      </c>
      <c r="EX68" s="24">
        <f t="shared" si="29"/>
        <v>19.413999999999998</v>
      </c>
      <c r="EY68" s="24">
        <f t="shared" si="29"/>
        <v>7.1150000000000002</v>
      </c>
      <c r="EZ68" s="24">
        <f t="shared" si="29"/>
        <v>17.081</v>
      </c>
      <c r="FA68" s="24">
        <f t="shared" si="29"/>
        <v>16.826999999999998</v>
      </c>
      <c r="FB68" s="24">
        <f t="shared" si="29"/>
        <v>19.413999999999998</v>
      </c>
      <c r="FC68" s="24">
        <f t="shared" si="29"/>
        <v>20.064</v>
      </c>
      <c r="FD68" s="24">
        <f t="shared" si="29"/>
        <v>18.12</v>
      </c>
      <c r="FE68" s="24">
        <f t="shared" si="29"/>
        <v>12.552</v>
      </c>
      <c r="FF68" s="24">
        <f t="shared" si="29"/>
        <v>18.375</v>
      </c>
      <c r="FG68" s="24">
        <f>FG70+FG72+FG74+FG76</f>
        <v>70.02000000000001</v>
      </c>
      <c r="FH68" s="24">
        <f>FH70+FH72+FH74+FH76</f>
        <v>68.402000000000001</v>
      </c>
      <c r="FI68" s="24">
        <f t="shared" si="29"/>
        <v>18.12</v>
      </c>
      <c r="FJ68" s="24">
        <f t="shared" si="29"/>
        <v>18.12</v>
      </c>
      <c r="FK68" s="24">
        <f>FK70+FK72+FK74+FK76</f>
        <v>83.353000000000009</v>
      </c>
      <c r="FL68" s="24">
        <f t="shared" si="29"/>
        <v>125.22999999999999</v>
      </c>
      <c r="FM68" s="24">
        <f t="shared" si="29"/>
        <v>18.12</v>
      </c>
      <c r="FN68" s="24">
        <f t="shared" si="29"/>
        <v>47.073</v>
      </c>
      <c r="FO68" s="24">
        <f t="shared" si="29"/>
        <v>0</v>
      </c>
      <c r="FP68" s="24">
        <f t="shared" si="29"/>
        <v>10.223000000000001</v>
      </c>
      <c r="FQ68" s="24">
        <f t="shared" si="29"/>
        <v>11.074999999999999</v>
      </c>
      <c r="FR68" s="24">
        <f t="shared" si="29"/>
        <v>16.826999999999998</v>
      </c>
      <c r="FS68" s="24">
        <f t="shared" si="29"/>
        <v>18.375</v>
      </c>
      <c r="FT68" s="24">
        <f t="shared" si="29"/>
        <v>18.12</v>
      </c>
      <c r="FU68" s="24">
        <f t="shared" si="29"/>
        <v>18.375</v>
      </c>
      <c r="FV68" s="24">
        <f t="shared" si="29"/>
        <v>11.655999999999999</v>
      </c>
      <c r="FW68" s="24">
        <f t="shared" si="29"/>
        <v>24.741</v>
      </c>
      <c r="FX68" s="24">
        <f t="shared" si="29"/>
        <v>28.236000000000001</v>
      </c>
      <c r="FY68" s="24">
        <f t="shared" si="29"/>
        <v>15.280999999999999</v>
      </c>
      <c r="FZ68" s="24">
        <f t="shared" si="29"/>
        <v>23.466999999999999</v>
      </c>
      <c r="GA68" s="24">
        <f t="shared" si="29"/>
        <v>25.339999999999996</v>
      </c>
      <c r="GB68" s="24">
        <f t="shared" si="29"/>
        <v>13.916</v>
      </c>
      <c r="GC68" s="24">
        <f t="shared" si="29"/>
        <v>26.958999999999996</v>
      </c>
      <c r="GD68" s="24">
        <f t="shared" si="29"/>
        <v>23.704000000000001</v>
      </c>
      <c r="GE68" s="24">
        <f t="shared" si="29"/>
        <v>19.738</v>
      </c>
      <c r="GF68" s="24">
        <f t="shared" si="29"/>
        <v>17.965</v>
      </c>
      <c r="GG68" s="24">
        <f t="shared" si="29"/>
        <v>27.301000000000002</v>
      </c>
      <c r="GH68" s="24">
        <f t="shared" si="29"/>
        <v>21.972999999999999</v>
      </c>
      <c r="GI68" s="24">
        <f t="shared" si="29"/>
        <v>29.044999999999998</v>
      </c>
      <c r="GJ68" s="24">
        <f t="shared" si="29"/>
        <v>10.350999999999999</v>
      </c>
      <c r="GK68" s="24">
        <f t="shared" si="29"/>
        <v>20.450999999999997</v>
      </c>
      <c r="GL68" s="24">
        <f t="shared" si="29"/>
        <v>20.450999999999997</v>
      </c>
      <c r="GM68" s="24">
        <f t="shared" si="29"/>
        <v>17.081</v>
      </c>
      <c r="GN68" s="24">
        <f t="shared" si="29"/>
        <v>18.12</v>
      </c>
      <c r="GO68" s="24">
        <f t="shared" si="29"/>
        <v>12.492000000000001</v>
      </c>
      <c r="GP68" s="24">
        <f t="shared" si="29"/>
        <v>15.282</v>
      </c>
      <c r="GQ68" s="24">
        <f t="shared" si="29"/>
        <v>14.495000000000001</v>
      </c>
      <c r="GR68" s="24">
        <f t="shared" si="29"/>
        <v>14.824000000000002</v>
      </c>
      <c r="GS68" s="24">
        <f t="shared" si="29"/>
        <v>22.068999999999999</v>
      </c>
      <c r="GT68" s="24">
        <f t="shared" si="29"/>
        <v>15.280999999999999</v>
      </c>
      <c r="GU68" s="24">
        <f t="shared" si="29"/>
        <v>22.683000000000003</v>
      </c>
      <c r="GV68" s="24">
        <f t="shared" si="30"/>
        <v>14.567</v>
      </c>
      <c r="GW68" s="24">
        <f t="shared" si="30"/>
        <v>11.841000000000001</v>
      </c>
      <c r="GX68" s="24">
        <f t="shared" si="30"/>
        <v>24.033999999999999</v>
      </c>
      <c r="GY68" s="24">
        <f t="shared" si="30"/>
        <v>22.664999999999999</v>
      </c>
      <c r="GZ68" s="24">
        <f t="shared" si="30"/>
        <v>15.863</v>
      </c>
      <c r="HA68" s="24">
        <f t="shared" si="30"/>
        <v>11.841000000000001</v>
      </c>
      <c r="HB68" s="24">
        <f t="shared" si="30"/>
        <v>16.114000000000001</v>
      </c>
      <c r="HC68" s="24">
        <f t="shared" si="30"/>
        <v>16.899999999999999</v>
      </c>
      <c r="HD68" s="24">
        <f t="shared" si="30"/>
        <v>13.663</v>
      </c>
      <c r="HE68" s="24">
        <f t="shared" si="30"/>
        <v>15.436</v>
      </c>
      <c r="HF68" s="24">
        <f t="shared" si="30"/>
        <v>16.570999999999998</v>
      </c>
      <c r="HG68" s="24">
        <f t="shared" si="30"/>
        <v>20.180999999999997</v>
      </c>
      <c r="HH68" s="24">
        <f t="shared" si="30"/>
        <v>13.788</v>
      </c>
      <c r="HI68" s="24">
        <f t="shared" si="30"/>
        <v>20.864999999999998</v>
      </c>
      <c r="HJ68" s="24">
        <f t="shared" si="30"/>
        <v>16.114000000000001</v>
      </c>
      <c r="HK68" s="24">
        <f t="shared" si="30"/>
        <v>15.863</v>
      </c>
      <c r="HL68" s="24">
        <f t="shared" si="30"/>
        <v>17.734999999999999</v>
      </c>
      <c r="HM68" s="24">
        <f t="shared" si="30"/>
        <v>574.94399999999996</v>
      </c>
      <c r="HN68" s="24">
        <f t="shared" si="30"/>
        <v>13.205</v>
      </c>
      <c r="HO68" s="24">
        <f t="shared" si="30"/>
        <v>22.07</v>
      </c>
      <c r="HP68" s="24">
        <f t="shared" si="30"/>
        <v>20.450999999999997</v>
      </c>
      <c r="HQ68" s="24">
        <f t="shared" si="30"/>
        <v>18.832999999999998</v>
      </c>
      <c r="HR68" s="24">
        <f t="shared" si="30"/>
        <v>20.450999999999997</v>
      </c>
      <c r="HS68" s="24">
        <f t="shared" si="30"/>
        <v>22.07</v>
      </c>
      <c r="HT68" s="24">
        <f t="shared" si="30"/>
        <v>20.450999999999997</v>
      </c>
      <c r="HU68" s="24">
        <f t="shared" si="30"/>
        <v>11.259</v>
      </c>
      <c r="HV68" s="24">
        <f t="shared" si="30"/>
        <v>17.863999999999997</v>
      </c>
      <c r="HW68" s="24">
        <f t="shared" si="30"/>
        <v>20.450999999999997</v>
      </c>
      <c r="HX68" s="24">
        <f t="shared" si="30"/>
        <v>19.413999999999998</v>
      </c>
      <c r="HY68" s="24">
        <f t="shared" si="30"/>
        <v>20.450999999999997</v>
      </c>
      <c r="HZ68" s="24">
        <f t="shared" si="30"/>
        <v>20.450999999999997</v>
      </c>
      <c r="IA68" s="24">
        <f t="shared" si="30"/>
        <v>18.832999999999998</v>
      </c>
      <c r="IB68" s="24">
        <f t="shared" si="30"/>
        <v>383.53899999999999</v>
      </c>
      <c r="IC68" s="24">
        <f t="shared" si="30"/>
        <v>20.450999999999997</v>
      </c>
      <c r="ID68" s="24">
        <f t="shared" si="30"/>
        <v>420.37900000000008</v>
      </c>
    </row>
    <row r="69" spans="1:238" ht="15.75" customHeight="1">
      <c r="A69" s="40" t="s">
        <v>315</v>
      </c>
      <c r="B69" s="11" t="s">
        <v>316</v>
      </c>
      <c r="C69" s="41" t="s">
        <v>317</v>
      </c>
      <c r="D69" s="21">
        <f>E69+F69</f>
        <v>0.41700000000000031</v>
      </c>
      <c r="E69" s="24">
        <f>SUM(G69:ID69)</f>
        <v>0.41700000000000031</v>
      </c>
      <c r="F69" s="13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22"/>
      <c r="AA69" s="12">
        <v>3.0000000000000001E-3</v>
      </c>
      <c r="AB69" s="12">
        <v>2E-3</v>
      </c>
      <c r="AC69" s="12"/>
      <c r="AD69" s="12">
        <v>4.0000000000000001E-3</v>
      </c>
      <c r="AE69" s="12">
        <v>5.0000000000000001E-3</v>
      </c>
      <c r="AF69" s="12"/>
      <c r="AG69" s="12">
        <v>2E-3</v>
      </c>
      <c r="AH69" s="12">
        <v>4.0000000000000001E-3</v>
      </c>
      <c r="AI69" s="12">
        <v>4.0000000000000001E-3</v>
      </c>
      <c r="AJ69" s="12">
        <v>5.0000000000000001E-3</v>
      </c>
      <c r="AK69" s="12">
        <v>2E-3</v>
      </c>
      <c r="AL69" s="12">
        <v>2E-3</v>
      </c>
      <c r="AM69" s="12">
        <v>4.0000000000000001E-3</v>
      </c>
      <c r="AN69" s="12">
        <v>4.0000000000000001E-3</v>
      </c>
      <c r="AO69" s="12">
        <v>3.0000000000000001E-3</v>
      </c>
      <c r="AP69" s="12">
        <v>3.0000000000000001E-3</v>
      </c>
      <c r="AQ69" s="12">
        <v>3.0000000000000001E-3</v>
      </c>
      <c r="AR69" s="12">
        <v>4.0000000000000001E-3</v>
      </c>
      <c r="AS69" s="12"/>
      <c r="AT69" s="12">
        <v>3.0000000000000001E-3</v>
      </c>
      <c r="AU69" s="12"/>
      <c r="AV69" s="12"/>
      <c r="AW69" s="12"/>
      <c r="AX69" s="12"/>
      <c r="AY69" s="12">
        <v>6.0000000000000001E-3</v>
      </c>
      <c r="AZ69" s="12">
        <v>5.0000000000000001E-3</v>
      </c>
      <c r="BA69" s="12">
        <v>4.0000000000000001E-3</v>
      </c>
      <c r="BB69" s="12"/>
      <c r="BC69" s="12"/>
      <c r="BD69" s="12"/>
      <c r="BE69" s="12"/>
      <c r="BF69" s="12"/>
      <c r="BG69" s="12">
        <v>3.0000000000000001E-3</v>
      </c>
      <c r="BH69" s="12">
        <v>3.0000000000000001E-3</v>
      </c>
      <c r="BI69" s="12">
        <v>4.0000000000000001E-3</v>
      </c>
      <c r="BJ69" s="12">
        <v>4.0000000000000001E-3</v>
      </c>
      <c r="BK69" s="12">
        <v>5.0000000000000001E-3</v>
      </c>
      <c r="BL69" s="12"/>
      <c r="BM69" s="12">
        <v>7.0000000000000001E-3</v>
      </c>
      <c r="BN69" s="12"/>
      <c r="BO69" s="12"/>
      <c r="BP69" s="12">
        <v>3.0000000000000001E-3</v>
      </c>
      <c r="BQ69" s="12">
        <v>6.0000000000000001E-3</v>
      </c>
      <c r="BR69" s="12"/>
      <c r="BS69" s="12"/>
      <c r="BT69" s="12">
        <v>1.2E-2</v>
      </c>
      <c r="BU69" s="12"/>
      <c r="BV69" s="12">
        <v>6.0000000000000001E-3</v>
      </c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>
        <v>1.2E-2</v>
      </c>
      <c r="CI69" s="12"/>
      <c r="CJ69" s="12"/>
      <c r="CK69" s="12"/>
      <c r="CL69" s="12">
        <v>1.2E-2</v>
      </c>
      <c r="CM69" s="12">
        <v>1.2E-2</v>
      </c>
      <c r="CN69" s="12"/>
      <c r="CO69" s="12"/>
      <c r="CP69" s="12"/>
      <c r="CQ69" s="12"/>
      <c r="CR69" s="12"/>
      <c r="CS69" s="12">
        <v>2E-3</v>
      </c>
      <c r="CT69" s="12">
        <v>3.0000000000000001E-3</v>
      </c>
      <c r="CU69" s="12">
        <v>2E-3</v>
      </c>
      <c r="CV69" s="12"/>
      <c r="CW69" s="12">
        <v>5.0000000000000001E-3</v>
      </c>
      <c r="CX69" s="12">
        <v>3.0000000000000001E-3</v>
      </c>
      <c r="CY69" s="23"/>
      <c r="CZ69" s="22"/>
      <c r="DA69" s="12">
        <v>4.0000000000000001E-3</v>
      </c>
      <c r="DB69" s="12"/>
      <c r="DC69" s="12">
        <v>1.2E-2</v>
      </c>
      <c r="DD69" s="12"/>
      <c r="DE69" s="12"/>
      <c r="DF69" s="12"/>
      <c r="DG69" s="12"/>
      <c r="DH69" s="12">
        <v>2E-3</v>
      </c>
      <c r="DI69" s="12">
        <v>3.0000000000000001E-3</v>
      </c>
      <c r="DJ69" s="23">
        <v>8.0000000000000002E-3</v>
      </c>
      <c r="DK69" s="12">
        <v>7.0000000000000001E-3</v>
      </c>
      <c r="DL69" s="12">
        <v>4.0000000000000001E-3</v>
      </c>
      <c r="DM69" s="12">
        <v>3.0000000000000001E-3</v>
      </c>
      <c r="DN69" s="12">
        <v>3.0000000000000001E-3</v>
      </c>
      <c r="DO69" s="12">
        <v>6.0000000000000001E-3</v>
      </c>
      <c r="DP69" s="12"/>
      <c r="DQ69" s="12"/>
      <c r="DR69" s="12"/>
      <c r="DS69" s="12"/>
      <c r="DT69" s="12"/>
      <c r="DU69" s="12"/>
      <c r="DV69" s="12">
        <v>5.0000000000000001E-3</v>
      </c>
      <c r="DW69" s="12">
        <v>3.0000000000000001E-3</v>
      </c>
      <c r="DX69" s="12">
        <v>1.4E-2</v>
      </c>
      <c r="DY69" s="12">
        <v>1E-3</v>
      </c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>
        <v>3.0000000000000001E-3</v>
      </c>
      <c r="EL69" s="12">
        <v>5.0000000000000001E-3</v>
      </c>
      <c r="EM69" s="12"/>
      <c r="EN69" s="12">
        <v>5.0000000000000001E-3</v>
      </c>
      <c r="EO69" s="12"/>
      <c r="EP69" s="12"/>
      <c r="EQ69" s="12">
        <v>6.0000000000000001E-3</v>
      </c>
      <c r="ER69" s="12">
        <v>6.0000000000000001E-3</v>
      </c>
      <c r="ES69" s="12">
        <v>5.0000000000000001E-3</v>
      </c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>
        <v>7.0000000000000001E-3</v>
      </c>
      <c r="FH69" s="12">
        <v>7.0000000000000001E-3</v>
      </c>
      <c r="FI69" s="12"/>
      <c r="FJ69" s="12"/>
      <c r="FK69" s="12">
        <v>7.0000000000000001E-3</v>
      </c>
      <c r="FL69" s="12">
        <v>7.0000000000000001E-3</v>
      </c>
      <c r="FM69" s="12"/>
      <c r="FN69" s="12">
        <v>8.9999999999999993E-3</v>
      </c>
      <c r="FO69" s="12"/>
      <c r="FP69" s="12"/>
      <c r="FQ69" s="12"/>
      <c r="FR69" s="12"/>
      <c r="FS69" s="12"/>
      <c r="FT69" s="12"/>
      <c r="FU69" s="12"/>
      <c r="FV69" s="12"/>
      <c r="FW69" s="12">
        <v>5.0000000000000001E-3</v>
      </c>
      <c r="FX69" s="12">
        <v>5.0000000000000001E-3</v>
      </c>
      <c r="FY69" s="12"/>
      <c r="FZ69" s="12">
        <v>6.0000000000000001E-3</v>
      </c>
      <c r="GA69" s="12">
        <v>6.0000000000000001E-3</v>
      </c>
      <c r="GB69" s="12"/>
      <c r="GC69" s="12">
        <v>6.0000000000000001E-3</v>
      </c>
      <c r="GD69" s="12">
        <v>5.0000000000000001E-3</v>
      </c>
      <c r="GE69" s="12">
        <v>4.0000000000000001E-3</v>
      </c>
      <c r="GF69" s="12">
        <v>2E-3</v>
      </c>
      <c r="GG69" s="12">
        <v>7.0000000000000001E-3</v>
      </c>
      <c r="GH69" s="12">
        <v>6.0000000000000001E-3</v>
      </c>
      <c r="GI69" s="12">
        <v>7.0000000000000001E-3</v>
      </c>
      <c r="GJ69" s="12"/>
      <c r="GK69" s="12"/>
      <c r="GL69" s="12"/>
      <c r="GM69" s="12"/>
      <c r="GN69" s="12"/>
      <c r="GO69" s="12"/>
      <c r="GP69" s="12"/>
      <c r="GQ69" s="12"/>
      <c r="GR69" s="12"/>
      <c r="GS69" s="12">
        <v>4.0000000000000001E-3</v>
      </c>
      <c r="GT69" s="12"/>
      <c r="GU69" s="12">
        <v>6.0000000000000001E-3</v>
      </c>
      <c r="GV69" s="12"/>
      <c r="GW69" s="12"/>
      <c r="GX69" s="12">
        <v>5.0000000000000001E-3</v>
      </c>
      <c r="GY69" s="12">
        <v>5.0000000000000001E-3</v>
      </c>
      <c r="GZ69" s="12"/>
      <c r="HA69" s="12"/>
      <c r="HB69" s="12"/>
      <c r="HC69" s="12"/>
      <c r="HD69" s="12"/>
      <c r="HE69" s="12">
        <v>2E-3</v>
      </c>
      <c r="HF69" s="12"/>
      <c r="HG69" s="12">
        <v>3.0000000000000001E-3</v>
      </c>
      <c r="HH69" s="12"/>
      <c r="HI69" s="12">
        <v>5.0000000000000001E-3</v>
      </c>
      <c r="HJ69" s="12"/>
      <c r="HK69" s="12"/>
      <c r="HL69" s="12">
        <v>4.0000000000000001E-3</v>
      </c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>
        <v>6.0000000000000001E-3</v>
      </c>
    </row>
    <row r="70" spans="1:238" ht="15" customHeight="1">
      <c r="A70" s="40"/>
      <c r="B70" s="11"/>
      <c r="C70" s="41" t="s">
        <v>243</v>
      </c>
      <c r="D70" s="21">
        <f t="shared" si="31"/>
        <v>443.52100000000019</v>
      </c>
      <c r="E70" s="24">
        <f t="shared" ref="E70:E80" si="32">SUM(G70:ID70)</f>
        <v>443.52100000000019</v>
      </c>
      <c r="F70" s="46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22"/>
      <c r="AA70" s="12">
        <v>3.1080000000000001</v>
      </c>
      <c r="AB70" s="12">
        <v>2.073</v>
      </c>
      <c r="AC70" s="12"/>
      <c r="AD70" s="12">
        <v>4.1440000000000001</v>
      </c>
      <c r="AE70" s="12">
        <v>5.1829999999999998</v>
      </c>
      <c r="AF70" s="12"/>
      <c r="AG70" s="12">
        <v>2.073</v>
      </c>
      <c r="AH70" s="12">
        <v>4.1440000000000001</v>
      </c>
      <c r="AI70" s="12">
        <v>4.1440000000000001</v>
      </c>
      <c r="AJ70" s="12">
        <v>5.1829999999999998</v>
      </c>
      <c r="AK70" s="12">
        <v>2.073</v>
      </c>
      <c r="AL70" s="12">
        <v>2.073</v>
      </c>
      <c r="AM70" s="12">
        <v>4.1440000000000001</v>
      </c>
      <c r="AN70" s="12">
        <v>4.1440000000000001</v>
      </c>
      <c r="AO70" s="12">
        <v>3.1080000000000001</v>
      </c>
      <c r="AP70" s="12">
        <v>3.1080000000000001</v>
      </c>
      <c r="AQ70" s="12">
        <v>3.1080000000000001</v>
      </c>
      <c r="AR70" s="12">
        <v>4.1440000000000001</v>
      </c>
      <c r="AS70" s="12"/>
      <c r="AT70" s="12">
        <v>3.1080000000000001</v>
      </c>
      <c r="AU70" s="12"/>
      <c r="AV70" s="12"/>
      <c r="AW70" s="12"/>
      <c r="AX70" s="12"/>
      <c r="AY70" s="12">
        <v>6.22</v>
      </c>
      <c r="AZ70" s="12">
        <v>5.1829999999999998</v>
      </c>
      <c r="BA70" s="12">
        <v>4.1440000000000001</v>
      </c>
      <c r="BB70" s="12"/>
      <c r="BC70" s="12"/>
      <c r="BD70" s="12"/>
      <c r="BE70" s="12"/>
      <c r="BF70" s="12"/>
      <c r="BG70" s="12">
        <v>3.1080000000000001</v>
      </c>
      <c r="BH70" s="12">
        <v>3.1080000000000001</v>
      </c>
      <c r="BI70" s="12">
        <v>4.1440000000000001</v>
      </c>
      <c r="BJ70" s="12">
        <v>4.1440000000000001</v>
      </c>
      <c r="BK70" s="12">
        <v>5.1829999999999998</v>
      </c>
      <c r="BL70" s="12"/>
      <c r="BM70" s="12">
        <v>7.2549999999999999</v>
      </c>
      <c r="BN70" s="12"/>
      <c r="BO70" s="12"/>
      <c r="BP70" s="12">
        <v>3.1080000000000001</v>
      </c>
      <c r="BQ70" s="12">
        <v>6.22</v>
      </c>
      <c r="BR70" s="12"/>
      <c r="BS70" s="12"/>
      <c r="BT70" s="12">
        <v>12.435</v>
      </c>
      <c r="BU70" s="12"/>
      <c r="BV70" s="12">
        <v>6.22</v>
      </c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>
        <v>12.435</v>
      </c>
      <c r="CI70" s="12"/>
      <c r="CJ70" s="12"/>
      <c r="CK70" s="12"/>
      <c r="CL70" s="12">
        <v>12.435</v>
      </c>
      <c r="CM70" s="12">
        <v>12.435</v>
      </c>
      <c r="CN70" s="12"/>
      <c r="CO70" s="12"/>
      <c r="CP70" s="12"/>
      <c r="CQ70" s="12"/>
      <c r="CR70" s="12"/>
      <c r="CS70" s="12">
        <v>2.073</v>
      </c>
      <c r="CT70" s="12">
        <v>3.1080000000000001</v>
      </c>
      <c r="CU70" s="12">
        <v>2.073</v>
      </c>
      <c r="CV70" s="12"/>
      <c r="CW70" s="12">
        <v>5.1829999999999998</v>
      </c>
      <c r="CX70" s="12">
        <v>3.1080000000000001</v>
      </c>
      <c r="CY70" s="19"/>
      <c r="CZ70" s="22"/>
      <c r="DA70" s="12">
        <v>4.1440000000000001</v>
      </c>
      <c r="DB70" s="12"/>
      <c r="DC70" s="12">
        <v>12.435</v>
      </c>
      <c r="DD70" s="12"/>
      <c r="DE70" s="12"/>
      <c r="DF70" s="12"/>
      <c r="DG70" s="12"/>
      <c r="DH70" s="12">
        <v>2.073</v>
      </c>
      <c r="DI70" s="12">
        <v>3.1080000000000001</v>
      </c>
      <c r="DJ70" s="19">
        <v>8.2910000000000004</v>
      </c>
      <c r="DK70" s="12">
        <v>7.2549999999999999</v>
      </c>
      <c r="DL70" s="12">
        <v>4.1440000000000001</v>
      </c>
      <c r="DM70" s="12">
        <v>3.1080000000000001</v>
      </c>
      <c r="DN70" s="12">
        <v>3.1080000000000001</v>
      </c>
      <c r="DO70" s="12">
        <v>6.22</v>
      </c>
      <c r="DP70" s="12"/>
      <c r="DQ70" s="12"/>
      <c r="DR70" s="12"/>
      <c r="DS70" s="12"/>
      <c r="DT70" s="12"/>
      <c r="DU70" s="12"/>
      <c r="DV70" s="12">
        <v>5.1829999999999998</v>
      </c>
      <c r="DW70" s="12">
        <v>3.1080000000000001</v>
      </c>
      <c r="DX70" s="12">
        <v>14.509</v>
      </c>
      <c r="DY70" s="12">
        <v>1.633</v>
      </c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>
        <v>3.1080000000000001</v>
      </c>
      <c r="EL70" s="12">
        <v>5.1829999999999998</v>
      </c>
      <c r="EM70" s="12"/>
      <c r="EN70" s="12">
        <v>5.1829999999999998</v>
      </c>
      <c r="EO70" s="12"/>
      <c r="EP70" s="12"/>
      <c r="EQ70" s="12">
        <v>6.22</v>
      </c>
      <c r="ER70" s="12">
        <v>6.22</v>
      </c>
      <c r="ES70" s="12">
        <v>5.1829999999999998</v>
      </c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>
        <v>7.2549999999999999</v>
      </c>
      <c r="FH70" s="12">
        <v>7.2549999999999999</v>
      </c>
      <c r="FI70" s="12"/>
      <c r="FJ70" s="12"/>
      <c r="FK70" s="12">
        <v>7.2549999999999999</v>
      </c>
      <c r="FL70" s="12">
        <v>7.2549999999999999</v>
      </c>
      <c r="FM70" s="12"/>
      <c r="FN70" s="12">
        <v>14.707000000000001</v>
      </c>
      <c r="FO70" s="12"/>
      <c r="FP70" s="12"/>
      <c r="FQ70" s="12"/>
      <c r="FR70" s="12"/>
      <c r="FS70" s="12"/>
      <c r="FT70" s="12"/>
      <c r="FU70" s="12"/>
      <c r="FV70" s="12"/>
      <c r="FW70" s="12">
        <v>5.1829999999999998</v>
      </c>
      <c r="FX70" s="12">
        <v>5.1829999999999998</v>
      </c>
      <c r="FY70" s="12"/>
      <c r="FZ70" s="12">
        <v>6.22</v>
      </c>
      <c r="GA70" s="12">
        <v>6.22</v>
      </c>
      <c r="GB70" s="12"/>
      <c r="GC70" s="12">
        <v>6.22</v>
      </c>
      <c r="GD70" s="12">
        <v>5.1829999999999998</v>
      </c>
      <c r="GE70" s="12">
        <v>4.1440000000000001</v>
      </c>
      <c r="GF70" s="12">
        <v>2.073</v>
      </c>
      <c r="GG70" s="12">
        <v>7.2549999999999999</v>
      </c>
      <c r="GH70" s="12">
        <v>6.22</v>
      </c>
      <c r="GI70" s="12">
        <v>7.2549999999999999</v>
      </c>
      <c r="GJ70" s="12"/>
      <c r="GK70" s="12"/>
      <c r="GL70" s="12"/>
      <c r="GM70" s="12"/>
      <c r="GN70" s="12"/>
      <c r="GO70" s="12"/>
      <c r="GP70" s="12"/>
      <c r="GQ70" s="12"/>
      <c r="GR70" s="12"/>
      <c r="GS70" s="12">
        <v>4.1440000000000001</v>
      </c>
      <c r="GT70" s="12"/>
      <c r="GU70" s="12">
        <v>6.22</v>
      </c>
      <c r="GV70" s="12"/>
      <c r="GW70" s="12"/>
      <c r="GX70" s="12">
        <v>5.1829999999999998</v>
      </c>
      <c r="GY70" s="12">
        <v>5.1829999999999998</v>
      </c>
      <c r="GZ70" s="12"/>
      <c r="HA70" s="12"/>
      <c r="HB70" s="12"/>
      <c r="HC70" s="12"/>
      <c r="HD70" s="12"/>
      <c r="HE70" s="12">
        <v>2.073</v>
      </c>
      <c r="HF70" s="12"/>
      <c r="HG70" s="12">
        <v>3.1080000000000001</v>
      </c>
      <c r="HH70" s="12"/>
      <c r="HI70" s="12">
        <v>8.1720000000000006</v>
      </c>
      <c r="HJ70" s="12"/>
      <c r="HK70" s="12"/>
      <c r="HL70" s="12">
        <v>6.5350000000000001</v>
      </c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>
        <v>6.22</v>
      </c>
    </row>
    <row r="71" spans="1:238" ht="13.5" customHeight="1">
      <c r="A71" s="40" t="s">
        <v>318</v>
      </c>
      <c r="B71" s="11" t="s">
        <v>319</v>
      </c>
      <c r="C71" s="41" t="s">
        <v>271</v>
      </c>
      <c r="D71" s="21">
        <f t="shared" si="31"/>
        <v>2.5759999999999916</v>
      </c>
      <c r="E71" s="24">
        <f t="shared" si="32"/>
        <v>2.5759999999999916</v>
      </c>
      <c r="F71" s="13"/>
      <c r="G71" s="12">
        <v>6.0000000000000001E-3</v>
      </c>
      <c r="H71" s="12">
        <v>6.0000000000000001E-3</v>
      </c>
      <c r="I71" s="12">
        <v>6.0000000000000001E-3</v>
      </c>
      <c r="J71" s="12">
        <v>3.0000000000000001E-3</v>
      </c>
      <c r="K71" s="12">
        <v>6.0000000000000001E-3</v>
      </c>
      <c r="L71" s="12">
        <v>6.0000000000000001E-3</v>
      </c>
      <c r="M71" s="12">
        <v>3.0000000000000001E-3</v>
      </c>
      <c r="N71" s="12">
        <v>2E-3</v>
      </c>
      <c r="O71" s="12">
        <v>6.0000000000000001E-3</v>
      </c>
      <c r="P71" s="12">
        <v>6.0000000000000001E-3</v>
      </c>
      <c r="Q71" s="12">
        <v>6.0000000000000001E-3</v>
      </c>
      <c r="R71" s="12">
        <v>6.0000000000000001E-3</v>
      </c>
      <c r="S71" s="12">
        <v>6.0000000000000001E-3</v>
      </c>
      <c r="T71" s="12">
        <v>6.0000000000000001E-3</v>
      </c>
      <c r="U71" s="12">
        <v>6.0000000000000001E-3</v>
      </c>
      <c r="V71" s="12">
        <v>6.0000000000000001E-3</v>
      </c>
      <c r="W71" s="12">
        <v>6.0000000000000001E-3</v>
      </c>
      <c r="X71" s="12">
        <v>6.0000000000000001E-3</v>
      </c>
      <c r="Y71" s="12">
        <v>6.0000000000000001E-3</v>
      </c>
      <c r="Z71" s="22">
        <f>0.025+0.006</f>
        <v>3.1E-2</v>
      </c>
      <c r="AA71" s="12">
        <v>5.0000000000000001E-3</v>
      </c>
      <c r="AB71" s="12">
        <v>4.0000000000000001E-3</v>
      </c>
      <c r="AC71" s="12">
        <v>6.0000000000000001E-3</v>
      </c>
      <c r="AD71" s="12">
        <v>4.0000000000000001E-3</v>
      </c>
      <c r="AE71" s="12">
        <v>4.0000000000000001E-3</v>
      </c>
      <c r="AF71" s="12">
        <v>5.0000000000000001E-3</v>
      </c>
      <c r="AG71" s="12">
        <v>3.0000000000000001E-3</v>
      </c>
      <c r="AH71" s="12">
        <v>4.0000000000000001E-3</v>
      </c>
      <c r="AI71" s="12">
        <v>3.0000000000000001E-3</v>
      </c>
      <c r="AJ71" s="12">
        <v>4.0000000000000001E-3</v>
      </c>
      <c r="AK71" s="12">
        <v>2E-3</v>
      </c>
      <c r="AL71" s="12">
        <v>3.0000000000000001E-3</v>
      </c>
      <c r="AM71" s="12">
        <v>2E-3</v>
      </c>
      <c r="AN71" s="12">
        <v>2E-3</v>
      </c>
      <c r="AO71" s="12">
        <v>5.0000000000000001E-3</v>
      </c>
      <c r="AP71" s="12">
        <v>3.0000000000000001E-3</v>
      </c>
      <c r="AQ71" s="12">
        <v>5.0000000000000001E-3</v>
      </c>
      <c r="AR71" s="12">
        <v>2E-3</v>
      </c>
      <c r="AS71" s="12">
        <v>3.0000000000000001E-3</v>
      </c>
      <c r="AT71" s="12">
        <v>6.0000000000000001E-3</v>
      </c>
      <c r="AU71" s="12">
        <v>3.0000000000000001E-3</v>
      </c>
      <c r="AV71" s="12">
        <v>5.0000000000000001E-3</v>
      </c>
      <c r="AW71" s="12">
        <f>0.145+0.003</f>
        <v>0.14799999999999999</v>
      </c>
      <c r="AX71" s="12">
        <v>2E-3</v>
      </c>
      <c r="AY71" s="12">
        <v>2E-3</v>
      </c>
      <c r="AZ71" s="12">
        <v>4.0000000000000001E-3</v>
      </c>
      <c r="BA71" s="12">
        <f>0.09+0.002</f>
        <v>9.1999999999999998E-2</v>
      </c>
      <c r="BB71" s="12">
        <v>3.0000000000000001E-3</v>
      </c>
      <c r="BC71" s="12">
        <v>5.0000000000000001E-3</v>
      </c>
      <c r="BD71" s="12">
        <v>3.0000000000000001E-3</v>
      </c>
      <c r="BE71" s="12">
        <v>4.0000000000000001E-3</v>
      </c>
      <c r="BF71" s="12">
        <v>6.0000000000000001E-3</v>
      </c>
      <c r="BG71" s="12">
        <v>2E-3</v>
      </c>
      <c r="BH71" s="12">
        <v>4.0000000000000001E-3</v>
      </c>
      <c r="BI71" s="12">
        <v>2E-3</v>
      </c>
      <c r="BJ71" s="12">
        <v>3.0000000000000001E-3</v>
      </c>
      <c r="BK71" s="12">
        <f>0.213+0.005</f>
        <v>0.218</v>
      </c>
      <c r="BL71" s="12">
        <v>4.0000000000000001E-3</v>
      </c>
      <c r="BM71" s="12">
        <v>6.0000000000000001E-3</v>
      </c>
      <c r="BN71" s="12">
        <v>6.0000000000000001E-3</v>
      </c>
      <c r="BO71" s="12">
        <v>3.0000000000000001E-3</v>
      </c>
      <c r="BP71" s="12">
        <v>3.0000000000000001E-3</v>
      </c>
      <c r="BQ71" s="12">
        <v>2E-3</v>
      </c>
      <c r="BR71" s="12">
        <v>3.0000000000000001E-3</v>
      </c>
      <c r="BS71" s="12">
        <v>4.0000000000000001E-3</v>
      </c>
      <c r="BT71" s="12">
        <v>6.0000000000000001E-3</v>
      </c>
      <c r="BU71" s="12">
        <v>3.0000000000000001E-3</v>
      </c>
      <c r="BV71" s="12">
        <v>2E-3</v>
      </c>
      <c r="BW71" s="12">
        <v>3.0000000000000001E-3</v>
      </c>
      <c r="BX71" s="12">
        <v>4.0000000000000001E-3</v>
      </c>
      <c r="BY71" s="12">
        <v>2E-3</v>
      </c>
      <c r="BZ71" s="12">
        <v>5.0000000000000001E-3</v>
      </c>
      <c r="CA71" s="12">
        <v>5.0000000000000001E-3</v>
      </c>
      <c r="CB71" s="12">
        <v>3.0000000000000001E-3</v>
      </c>
      <c r="CC71" s="12">
        <v>6.0000000000000001E-3</v>
      </c>
      <c r="CD71" s="12">
        <v>6.0000000000000001E-3</v>
      </c>
      <c r="CE71" s="12">
        <v>4.0000000000000001E-3</v>
      </c>
      <c r="CF71" s="12">
        <v>2E-3</v>
      </c>
      <c r="CG71" s="12">
        <v>3.0000000000000001E-3</v>
      </c>
      <c r="CH71" s="12">
        <v>4.0000000000000001E-3</v>
      </c>
      <c r="CI71" s="12">
        <v>3.0000000000000001E-3</v>
      </c>
      <c r="CJ71" s="12">
        <v>3.0000000000000001E-3</v>
      </c>
      <c r="CK71" s="12">
        <v>5.0000000000000001E-3</v>
      </c>
      <c r="CL71" s="12">
        <v>6.0000000000000001E-3</v>
      </c>
      <c r="CM71" s="12">
        <v>3.0000000000000001E-3</v>
      </c>
      <c r="CN71" s="12">
        <v>6.0000000000000001E-3</v>
      </c>
      <c r="CO71" s="12">
        <v>5.0000000000000001E-3</v>
      </c>
      <c r="CP71" s="12">
        <v>4.0000000000000001E-3</v>
      </c>
      <c r="CQ71" s="12">
        <v>4.0000000000000001E-3</v>
      </c>
      <c r="CR71" s="12">
        <f>0.11+0.002</f>
        <v>0.112</v>
      </c>
      <c r="CS71" s="12">
        <v>5.0000000000000001E-3</v>
      </c>
      <c r="CT71" s="12">
        <v>2E-3</v>
      </c>
      <c r="CU71" s="12">
        <v>3.0000000000000001E-3</v>
      </c>
      <c r="CV71" s="12">
        <v>3.0000000000000001E-3</v>
      </c>
      <c r="CW71" s="12">
        <v>8.0000000000000002E-3</v>
      </c>
      <c r="CX71" s="12">
        <v>7.0000000000000001E-3</v>
      </c>
      <c r="CY71" s="23">
        <v>8.0000000000000002E-3</v>
      </c>
      <c r="CZ71" s="22">
        <v>6.0000000000000001E-3</v>
      </c>
      <c r="DA71" s="12">
        <v>5.0000000000000001E-3</v>
      </c>
      <c r="DB71" s="12">
        <v>4.0000000000000001E-3</v>
      </c>
      <c r="DC71" s="12">
        <v>3.0000000000000001E-3</v>
      </c>
      <c r="DD71" s="12">
        <v>3.0000000000000001E-3</v>
      </c>
      <c r="DE71" s="12">
        <v>6.0000000000000001E-3</v>
      </c>
      <c r="DF71" s="12">
        <v>3.0000000000000001E-3</v>
      </c>
      <c r="DG71" s="12">
        <v>3.0000000000000001E-3</v>
      </c>
      <c r="DH71" s="12">
        <v>3.0000000000000001E-3</v>
      </c>
      <c r="DI71" s="12"/>
      <c r="DJ71" s="23">
        <f>0.132+0.012</f>
        <v>0.14400000000000002</v>
      </c>
      <c r="DK71" s="12">
        <v>1.9E-2</v>
      </c>
      <c r="DL71" s="12">
        <v>1.4999999999999999E-2</v>
      </c>
      <c r="DM71" s="12">
        <v>4.0000000000000001E-3</v>
      </c>
      <c r="DN71" s="12">
        <v>8.9999999999999993E-3</v>
      </c>
      <c r="DO71" s="12">
        <v>5.0000000000000001E-3</v>
      </c>
      <c r="DP71" s="12">
        <v>3.0000000000000001E-3</v>
      </c>
      <c r="DQ71" s="12">
        <v>5.0000000000000001E-3</v>
      </c>
      <c r="DR71" s="12">
        <v>5.0000000000000001E-3</v>
      </c>
      <c r="DS71" s="12">
        <v>4.0000000000000001E-3</v>
      </c>
      <c r="DT71" s="12">
        <v>4.0000000000000001E-3</v>
      </c>
      <c r="DU71" s="12">
        <v>4.0000000000000001E-3</v>
      </c>
      <c r="DV71" s="12">
        <v>0.01</v>
      </c>
      <c r="DW71" s="12">
        <v>3.0000000000000001E-3</v>
      </c>
      <c r="DX71" s="12">
        <v>1.7000000000000001E-2</v>
      </c>
      <c r="DY71" s="12">
        <v>3.0000000000000001E-3</v>
      </c>
      <c r="DZ71" s="12">
        <v>4.0000000000000001E-3</v>
      </c>
      <c r="EA71" s="12">
        <v>3.0000000000000001E-3</v>
      </c>
      <c r="EB71" s="12">
        <v>7.0000000000000001E-3</v>
      </c>
      <c r="EC71" s="12">
        <v>6.0000000000000001E-3</v>
      </c>
      <c r="ED71" s="12">
        <v>7.0000000000000001E-3</v>
      </c>
      <c r="EE71" s="12">
        <v>5.0000000000000001E-3</v>
      </c>
      <c r="EF71" s="12">
        <v>1.6E-2</v>
      </c>
      <c r="EG71" s="12">
        <v>4.0000000000000001E-3</v>
      </c>
      <c r="EH71" s="12">
        <v>4.0000000000000001E-3</v>
      </c>
      <c r="EI71" s="12">
        <v>5.0000000000000001E-3</v>
      </c>
      <c r="EJ71" s="12">
        <v>3.0000000000000001E-3</v>
      </c>
      <c r="EK71" s="12">
        <v>4.0000000000000001E-3</v>
      </c>
      <c r="EL71" s="12">
        <v>4.0000000000000001E-3</v>
      </c>
      <c r="EM71" s="12">
        <v>8.0000000000000002E-3</v>
      </c>
      <c r="EN71" s="12">
        <v>3.0000000000000001E-3</v>
      </c>
      <c r="EO71" s="12">
        <v>4.0000000000000001E-3</v>
      </c>
      <c r="EP71" s="12">
        <v>5.0000000000000001E-3</v>
      </c>
      <c r="EQ71" s="12">
        <v>6.0000000000000001E-3</v>
      </c>
      <c r="ER71" s="12">
        <v>4.0000000000000001E-3</v>
      </c>
      <c r="ES71" s="12">
        <v>5.0000000000000001E-3</v>
      </c>
      <c r="ET71" s="12">
        <v>5.0000000000000001E-3</v>
      </c>
      <c r="EU71" s="12">
        <v>6.0000000000000001E-3</v>
      </c>
      <c r="EV71" s="12">
        <v>4.0000000000000001E-3</v>
      </c>
      <c r="EW71" s="12">
        <v>5.0000000000000001E-3</v>
      </c>
      <c r="EX71" s="12">
        <v>5.0000000000000001E-3</v>
      </c>
      <c r="EY71" s="12"/>
      <c r="EZ71" s="12">
        <v>4.0000000000000001E-3</v>
      </c>
      <c r="FA71" s="12">
        <v>5.0000000000000001E-3</v>
      </c>
      <c r="FB71" s="12">
        <v>5.0000000000000001E-3</v>
      </c>
      <c r="FC71" s="12">
        <v>5.0000000000000001E-3</v>
      </c>
      <c r="FD71" s="12">
        <v>5.0000000000000001E-3</v>
      </c>
      <c r="FE71" s="12">
        <v>4.0000000000000001E-3</v>
      </c>
      <c r="FF71" s="12">
        <v>4.0000000000000001E-3</v>
      </c>
      <c r="FG71" s="12">
        <v>1.4999999999999999E-2</v>
      </c>
      <c r="FH71" s="12">
        <v>1.4999999999999999E-2</v>
      </c>
      <c r="FI71" s="12">
        <v>5.0000000000000001E-3</v>
      </c>
      <c r="FJ71" s="12">
        <v>5.0000000000000001E-3</v>
      </c>
      <c r="FK71" s="12">
        <v>1.6E-2</v>
      </c>
      <c r="FL71" s="12">
        <v>1.7999999999999999E-2</v>
      </c>
      <c r="FM71" s="12">
        <v>5.0000000000000001E-3</v>
      </c>
      <c r="FN71" s="12"/>
      <c r="FO71" s="12"/>
      <c r="FP71" s="12">
        <v>3.0000000000000001E-3</v>
      </c>
      <c r="FQ71" s="12">
        <v>6.0000000000000001E-3</v>
      </c>
      <c r="FR71" s="12">
        <v>5.0000000000000001E-3</v>
      </c>
      <c r="FS71" s="12">
        <v>4.0000000000000001E-3</v>
      </c>
      <c r="FT71" s="12">
        <v>5.0000000000000001E-3</v>
      </c>
      <c r="FU71" s="12">
        <v>4.0000000000000001E-3</v>
      </c>
      <c r="FV71" s="12">
        <v>5.0000000000000001E-3</v>
      </c>
      <c r="FW71" s="12">
        <v>6.0000000000000001E-3</v>
      </c>
      <c r="FX71" s="12">
        <v>5.0000000000000001E-3</v>
      </c>
      <c r="FY71" s="12">
        <v>6.0000000000000001E-3</v>
      </c>
      <c r="FZ71" s="12">
        <v>6.0000000000000001E-3</v>
      </c>
      <c r="GA71" s="12">
        <v>5.0000000000000001E-3</v>
      </c>
      <c r="GB71" s="12">
        <v>5.0000000000000001E-3</v>
      </c>
      <c r="GC71" s="12">
        <v>5.0000000000000001E-3</v>
      </c>
      <c r="GD71" s="12">
        <v>5.0000000000000001E-3</v>
      </c>
      <c r="GE71" s="12">
        <v>4.0000000000000001E-3</v>
      </c>
      <c r="GF71" s="12">
        <v>7.0000000000000001E-3</v>
      </c>
      <c r="GG71" s="12">
        <v>5.0000000000000001E-3</v>
      </c>
      <c r="GH71" s="12">
        <v>3.0000000000000001E-3</v>
      </c>
      <c r="GI71" s="12">
        <v>7.0000000000000001E-3</v>
      </c>
      <c r="GJ71" s="12"/>
      <c r="GK71" s="12">
        <v>6.0000000000000001E-3</v>
      </c>
      <c r="GL71" s="12">
        <v>6.0000000000000001E-3</v>
      </c>
      <c r="GM71" s="12">
        <v>4.0000000000000001E-3</v>
      </c>
      <c r="GN71" s="12">
        <v>5.0000000000000001E-3</v>
      </c>
      <c r="GO71" s="12">
        <v>3.0000000000000001E-3</v>
      </c>
      <c r="GP71" s="12">
        <v>6.0000000000000001E-3</v>
      </c>
      <c r="GQ71" s="12">
        <v>4.0000000000000001E-3</v>
      </c>
      <c r="GR71" s="12">
        <v>4.0000000000000001E-3</v>
      </c>
      <c r="GS71" s="12">
        <v>5.0000000000000001E-3</v>
      </c>
      <c r="GT71" s="12">
        <v>6.0000000000000001E-3</v>
      </c>
      <c r="GU71" s="12">
        <v>4.0000000000000001E-3</v>
      </c>
      <c r="GV71" s="12">
        <v>5.0000000000000001E-3</v>
      </c>
      <c r="GW71" s="12">
        <v>3.0000000000000001E-3</v>
      </c>
      <c r="GX71" s="12">
        <v>5.0000000000000001E-3</v>
      </c>
      <c r="GY71" s="12">
        <v>4.0000000000000001E-3</v>
      </c>
      <c r="GZ71" s="12">
        <v>5.0000000000000001E-3</v>
      </c>
      <c r="HA71" s="12">
        <v>3.0000000000000001E-3</v>
      </c>
      <c r="HB71" s="12">
        <v>4.0000000000000001E-3</v>
      </c>
      <c r="HC71" s="12">
        <v>6.0000000000000001E-3</v>
      </c>
      <c r="HD71" s="12">
        <v>6.0000000000000001E-3</v>
      </c>
      <c r="HE71" s="12">
        <v>3.0000000000000001E-3</v>
      </c>
      <c r="HF71" s="12">
        <v>6.0000000000000001E-3</v>
      </c>
      <c r="HG71" s="12">
        <v>6.0000000000000001E-3</v>
      </c>
      <c r="HH71" s="12">
        <v>3.0000000000000001E-3</v>
      </c>
      <c r="HI71" s="12">
        <v>6.0000000000000001E-3</v>
      </c>
      <c r="HJ71" s="12">
        <v>4.0000000000000001E-3</v>
      </c>
      <c r="HK71" s="12">
        <v>5.0000000000000001E-3</v>
      </c>
      <c r="HL71" s="12">
        <v>3.0000000000000001E-3</v>
      </c>
      <c r="HM71" s="12">
        <f>0.3+0.005</f>
        <v>0.30499999999999999</v>
      </c>
      <c r="HN71" s="12">
        <v>4.0000000000000001E-3</v>
      </c>
      <c r="HO71" s="12">
        <v>6.0000000000000001E-3</v>
      </c>
      <c r="HP71" s="12">
        <v>6.0000000000000001E-3</v>
      </c>
      <c r="HQ71" s="12">
        <v>6.0000000000000001E-3</v>
      </c>
      <c r="HR71" s="12">
        <v>6.0000000000000001E-3</v>
      </c>
      <c r="HS71" s="12">
        <v>6.0000000000000001E-3</v>
      </c>
      <c r="HT71" s="12">
        <v>6.0000000000000001E-3</v>
      </c>
      <c r="HU71" s="12">
        <v>4.0000000000000001E-3</v>
      </c>
      <c r="HV71" s="12">
        <v>6.0000000000000001E-3</v>
      </c>
      <c r="HW71" s="12">
        <v>6.0000000000000001E-3</v>
      </c>
      <c r="HX71" s="12">
        <v>5.0000000000000001E-3</v>
      </c>
      <c r="HY71" s="12">
        <v>6.0000000000000001E-3</v>
      </c>
      <c r="HZ71" s="12">
        <v>6.0000000000000001E-3</v>
      </c>
      <c r="IA71" s="12">
        <v>6.0000000000000001E-3</v>
      </c>
      <c r="IB71" s="12">
        <f>0.2+0.006</f>
        <v>0.20600000000000002</v>
      </c>
      <c r="IC71" s="12">
        <v>6.0000000000000001E-3</v>
      </c>
      <c r="ID71" s="12">
        <f>0.218+0.006</f>
        <v>0.224</v>
      </c>
    </row>
    <row r="72" spans="1:238" ht="14.25" customHeight="1">
      <c r="A72" s="40"/>
      <c r="B72" s="11"/>
      <c r="C72" s="41" t="s">
        <v>243</v>
      </c>
      <c r="D72" s="21">
        <f t="shared" si="31"/>
        <v>3757.5669999999936</v>
      </c>
      <c r="E72" s="24">
        <f t="shared" si="32"/>
        <v>3757.5669999999936</v>
      </c>
      <c r="F72" s="13"/>
      <c r="G72" s="12">
        <v>6.22</v>
      </c>
      <c r="H72" s="12">
        <v>6.22</v>
      </c>
      <c r="I72" s="12">
        <v>6.22</v>
      </c>
      <c r="J72" s="12">
        <v>3.1080000000000001</v>
      </c>
      <c r="K72" s="12">
        <v>6.22</v>
      </c>
      <c r="L72" s="12">
        <v>6.22</v>
      </c>
      <c r="M72" s="12">
        <v>3.1080000000000001</v>
      </c>
      <c r="N72" s="12">
        <v>2.073</v>
      </c>
      <c r="O72" s="12">
        <v>6.22</v>
      </c>
      <c r="P72" s="12">
        <v>6.22</v>
      </c>
      <c r="Q72" s="12">
        <v>6.22</v>
      </c>
      <c r="R72" s="12">
        <v>6.22</v>
      </c>
      <c r="S72" s="12">
        <v>6.22</v>
      </c>
      <c r="T72" s="12">
        <v>6.22</v>
      </c>
      <c r="U72" s="12">
        <v>6.22</v>
      </c>
      <c r="V72" s="12">
        <v>6.22</v>
      </c>
      <c r="W72" s="12">
        <v>6.22</v>
      </c>
      <c r="X72" s="12">
        <v>6.22</v>
      </c>
      <c r="Y72" s="12">
        <v>6.22</v>
      </c>
      <c r="Z72" s="22">
        <f>51.551+6.22</f>
        <v>57.771000000000001</v>
      </c>
      <c r="AA72" s="12">
        <v>5.1829999999999998</v>
      </c>
      <c r="AB72" s="12">
        <v>4.1440000000000001</v>
      </c>
      <c r="AC72" s="12">
        <v>6.22</v>
      </c>
      <c r="AD72" s="12">
        <v>4.1440000000000001</v>
      </c>
      <c r="AE72" s="12">
        <v>4.1440000000000001</v>
      </c>
      <c r="AF72" s="12">
        <v>5.1829999999999998</v>
      </c>
      <c r="AG72" s="12">
        <v>3.1080000000000001</v>
      </c>
      <c r="AH72" s="12">
        <v>4.1440000000000001</v>
      </c>
      <c r="AI72" s="12">
        <v>3.1080000000000001</v>
      </c>
      <c r="AJ72" s="12">
        <v>4.1440000000000001</v>
      </c>
      <c r="AK72" s="12">
        <v>2.073</v>
      </c>
      <c r="AL72" s="12">
        <v>3.1080000000000001</v>
      </c>
      <c r="AM72" s="12">
        <v>2.073</v>
      </c>
      <c r="AN72" s="12">
        <v>2.073</v>
      </c>
      <c r="AO72" s="12">
        <v>5.1829999999999998</v>
      </c>
      <c r="AP72" s="12">
        <v>3.1080000000000001</v>
      </c>
      <c r="AQ72" s="12">
        <v>5.1829999999999998</v>
      </c>
      <c r="AR72" s="12">
        <v>2.073</v>
      </c>
      <c r="AS72" s="12">
        <v>3.1080000000000001</v>
      </c>
      <c r="AT72" s="12">
        <v>6.22</v>
      </c>
      <c r="AU72" s="12">
        <v>3.1080000000000001</v>
      </c>
      <c r="AV72" s="12">
        <v>5.1829999999999998</v>
      </c>
      <c r="AW72" s="12">
        <f>224.088+3.108</f>
        <v>227.196</v>
      </c>
      <c r="AX72" s="12">
        <v>2.073</v>
      </c>
      <c r="AY72" s="12">
        <v>2.073</v>
      </c>
      <c r="AZ72" s="12">
        <v>4.1440000000000001</v>
      </c>
      <c r="BA72" s="12">
        <f>162.661+2.073</f>
        <v>164.73400000000001</v>
      </c>
      <c r="BB72" s="12">
        <v>3.1080000000000001</v>
      </c>
      <c r="BC72" s="12">
        <v>5.1829999999999998</v>
      </c>
      <c r="BD72" s="12">
        <v>3.1080000000000001</v>
      </c>
      <c r="BE72" s="12">
        <v>4.1440000000000001</v>
      </c>
      <c r="BF72" s="12">
        <v>6.22</v>
      </c>
      <c r="BG72" s="12">
        <v>2.073</v>
      </c>
      <c r="BH72" s="12">
        <v>4.1440000000000001</v>
      </c>
      <c r="BI72" s="12">
        <v>2.073</v>
      </c>
      <c r="BJ72" s="12">
        <v>3.1080000000000001</v>
      </c>
      <c r="BK72" s="12">
        <f>384.966+5.183</f>
        <v>390.149</v>
      </c>
      <c r="BL72" s="12">
        <v>4.1440000000000001</v>
      </c>
      <c r="BM72" s="12">
        <v>6.22</v>
      </c>
      <c r="BN72" s="12">
        <v>6.22</v>
      </c>
      <c r="BO72" s="12">
        <v>3.1080000000000001</v>
      </c>
      <c r="BP72" s="12">
        <v>3.1080000000000001</v>
      </c>
      <c r="BQ72" s="12">
        <v>2.073</v>
      </c>
      <c r="BR72" s="12">
        <v>3.1080000000000001</v>
      </c>
      <c r="BS72" s="12">
        <v>4.1440000000000001</v>
      </c>
      <c r="BT72" s="12">
        <v>6.22</v>
      </c>
      <c r="BU72" s="12">
        <v>3.1080000000000001</v>
      </c>
      <c r="BV72" s="12">
        <v>2.073</v>
      </c>
      <c r="BW72" s="12">
        <v>3.1080000000000001</v>
      </c>
      <c r="BX72" s="12">
        <v>4.1440000000000001</v>
      </c>
      <c r="BY72" s="12">
        <v>2.073</v>
      </c>
      <c r="BZ72" s="12">
        <v>5.1829999999999998</v>
      </c>
      <c r="CA72" s="12">
        <v>5.1829999999999998</v>
      </c>
      <c r="CB72" s="12">
        <v>3.1080000000000001</v>
      </c>
      <c r="CC72" s="12">
        <v>6.22</v>
      </c>
      <c r="CD72" s="12">
        <v>6.22</v>
      </c>
      <c r="CE72" s="12">
        <v>4.1440000000000001</v>
      </c>
      <c r="CF72" s="12">
        <v>2.073</v>
      </c>
      <c r="CG72" s="12">
        <v>3.1080000000000001</v>
      </c>
      <c r="CH72" s="12">
        <v>4.1440000000000001</v>
      </c>
      <c r="CI72" s="12">
        <v>3.1080000000000001</v>
      </c>
      <c r="CJ72" s="12">
        <v>3.1080000000000001</v>
      </c>
      <c r="CK72" s="12">
        <v>5.1829999999999998</v>
      </c>
      <c r="CL72" s="12">
        <v>6.22</v>
      </c>
      <c r="CM72" s="12">
        <v>3.1080000000000001</v>
      </c>
      <c r="CN72" s="12">
        <v>6.22</v>
      </c>
      <c r="CO72" s="12">
        <v>5.1829999999999998</v>
      </c>
      <c r="CP72" s="12">
        <v>4.1440000000000001</v>
      </c>
      <c r="CQ72" s="12">
        <v>4.1440000000000001</v>
      </c>
      <c r="CR72" s="12">
        <f>198.81+2.073</f>
        <v>200.88300000000001</v>
      </c>
      <c r="CS72" s="12">
        <v>5.1829999999999998</v>
      </c>
      <c r="CT72" s="12">
        <v>2.073</v>
      </c>
      <c r="CU72" s="12">
        <v>3.1080000000000001</v>
      </c>
      <c r="CV72" s="12">
        <v>3.1080000000000001</v>
      </c>
      <c r="CW72" s="12">
        <v>8.2910000000000004</v>
      </c>
      <c r="CX72" s="12">
        <v>7.2549999999999999</v>
      </c>
      <c r="CY72" s="19">
        <v>8.2910000000000004</v>
      </c>
      <c r="CZ72" s="22">
        <v>6.22</v>
      </c>
      <c r="DA72" s="12">
        <v>5.1829999999999998</v>
      </c>
      <c r="DB72" s="12">
        <v>4.1440000000000001</v>
      </c>
      <c r="DC72" s="12">
        <v>3.1080000000000001</v>
      </c>
      <c r="DD72" s="12">
        <v>3.1080000000000001</v>
      </c>
      <c r="DE72" s="12">
        <v>6.22</v>
      </c>
      <c r="DF72" s="12">
        <v>3.1080000000000001</v>
      </c>
      <c r="DG72" s="12">
        <v>3.1080000000000001</v>
      </c>
      <c r="DH72" s="12">
        <v>3.1080000000000001</v>
      </c>
      <c r="DI72" s="12"/>
      <c r="DJ72" s="19">
        <f>238.57+12.435</f>
        <v>251.005</v>
      </c>
      <c r="DK72" s="12">
        <v>19.690999999999999</v>
      </c>
      <c r="DL72" s="12">
        <v>15.547000000000001</v>
      </c>
      <c r="DM72" s="12">
        <v>4.1440000000000001</v>
      </c>
      <c r="DN72" s="12">
        <v>9.327</v>
      </c>
      <c r="DO72" s="12">
        <v>5.1829999999999998</v>
      </c>
      <c r="DP72" s="12">
        <v>3.1080000000000001</v>
      </c>
      <c r="DQ72" s="12">
        <v>5.1829999999999998</v>
      </c>
      <c r="DR72" s="12">
        <v>5.1829999999999998</v>
      </c>
      <c r="DS72" s="12">
        <v>4.1440000000000001</v>
      </c>
      <c r="DT72" s="12">
        <v>4.1440000000000001</v>
      </c>
      <c r="DU72" s="12">
        <v>4.1440000000000001</v>
      </c>
      <c r="DV72" s="12">
        <v>10.363</v>
      </c>
      <c r="DW72" s="12">
        <v>3.1080000000000001</v>
      </c>
      <c r="DX72" s="12">
        <v>17.617000000000001</v>
      </c>
      <c r="DY72" s="12">
        <v>3.1080000000000001</v>
      </c>
      <c r="DZ72" s="12">
        <v>4.1440000000000001</v>
      </c>
      <c r="EA72" s="12">
        <v>3.1080000000000001</v>
      </c>
      <c r="EB72" s="12">
        <v>7.2549999999999999</v>
      </c>
      <c r="EC72" s="12">
        <v>6.22</v>
      </c>
      <c r="ED72" s="12">
        <v>7.2549999999999999</v>
      </c>
      <c r="EE72" s="12">
        <v>5.1829999999999998</v>
      </c>
      <c r="EF72" s="12">
        <v>16.582999999999998</v>
      </c>
      <c r="EG72" s="12">
        <v>4.1440000000000001</v>
      </c>
      <c r="EH72" s="12">
        <v>4.1440000000000001</v>
      </c>
      <c r="EI72" s="12">
        <v>5.1829999999999998</v>
      </c>
      <c r="EJ72" s="12">
        <v>3.1080000000000001</v>
      </c>
      <c r="EK72" s="12">
        <v>4.1440000000000001</v>
      </c>
      <c r="EL72" s="12">
        <v>4.1440000000000001</v>
      </c>
      <c r="EM72" s="12">
        <v>8.2910000000000004</v>
      </c>
      <c r="EN72" s="12">
        <v>3.1080000000000001</v>
      </c>
      <c r="EO72" s="12">
        <v>4.1440000000000001</v>
      </c>
      <c r="EP72" s="12">
        <v>5.1829999999999998</v>
      </c>
      <c r="EQ72" s="12">
        <v>6.22</v>
      </c>
      <c r="ER72" s="12">
        <v>4.1440000000000001</v>
      </c>
      <c r="ES72" s="12">
        <v>5.1829999999999998</v>
      </c>
      <c r="ET72" s="12">
        <v>5.1829999999999998</v>
      </c>
      <c r="EU72" s="12">
        <v>6.22</v>
      </c>
      <c r="EV72" s="12">
        <v>4.1440000000000001</v>
      </c>
      <c r="EW72" s="12">
        <v>5.1829999999999998</v>
      </c>
      <c r="EX72" s="12">
        <v>5.1829999999999998</v>
      </c>
      <c r="EY72" s="12"/>
      <c r="EZ72" s="12">
        <v>4.1440000000000001</v>
      </c>
      <c r="FA72" s="12">
        <v>5.1829999999999998</v>
      </c>
      <c r="FB72" s="12">
        <v>5.1829999999999998</v>
      </c>
      <c r="FC72" s="12">
        <v>5.1829999999999998</v>
      </c>
      <c r="FD72" s="12">
        <v>5.1829999999999998</v>
      </c>
      <c r="FE72" s="12">
        <v>4.1440000000000001</v>
      </c>
      <c r="FF72" s="12">
        <v>4.1440000000000001</v>
      </c>
      <c r="FG72" s="12">
        <v>15.547000000000001</v>
      </c>
      <c r="FH72" s="12">
        <v>15.547000000000001</v>
      </c>
      <c r="FI72" s="12">
        <v>5.1829999999999998</v>
      </c>
      <c r="FJ72" s="12">
        <v>5.1829999999999998</v>
      </c>
      <c r="FK72" s="12">
        <v>16.582999999999998</v>
      </c>
      <c r="FL72" s="12">
        <v>18.652999999999999</v>
      </c>
      <c r="FM72" s="12">
        <v>5.1829999999999998</v>
      </c>
      <c r="FN72" s="12"/>
      <c r="FO72" s="12"/>
      <c r="FP72" s="12">
        <v>3.1080000000000001</v>
      </c>
      <c r="FQ72" s="12">
        <v>6.22</v>
      </c>
      <c r="FR72" s="12">
        <v>5.1829999999999998</v>
      </c>
      <c r="FS72" s="12">
        <v>4.1440000000000001</v>
      </c>
      <c r="FT72" s="12">
        <v>5.1829999999999998</v>
      </c>
      <c r="FU72" s="12">
        <v>4.1440000000000001</v>
      </c>
      <c r="FV72" s="12">
        <v>5.1829999999999998</v>
      </c>
      <c r="FW72" s="12">
        <v>6.22</v>
      </c>
      <c r="FX72" s="12">
        <v>5.1829999999999998</v>
      </c>
      <c r="FY72" s="12">
        <v>6.22</v>
      </c>
      <c r="FZ72" s="12">
        <v>6.22</v>
      </c>
      <c r="GA72" s="12">
        <v>5.1829999999999998</v>
      </c>
      <c r="GB72" s="12">
        <v>5.1829999999999998</v>
      </c>
      <c r="GC72" s="12">
        <v>5.1829999999999998</v>
      </c>
      <c r="GD72" s="12">
        <v>5.1829999999999998</v>
      </c>
      <c r="GE72" s="12">
        <v>4.1440000000000001</v>
      </c>
      <c r="GF72" s="12">
        <v>7.2549999999999999</v>
      </c>
      <c r="GG72" s="12">
        <v>5.1829999999999998</v>
      </c>
      <c r="GH72" s="12">
        <v>3.1080000000000001</v>
      </c>
      <c r="GI72" s="12">
        <v>7.2549999999999999</v>
      </c>
      <c r="GJ72" s="12"/>
      <c r="GK72" s="12">
        <v>6.22</v>
      </c>
      <c r="GL72" s="12">
        <v>6.22</v>
      </c>
      <c r="GM72" s="12">
        <v>4.1440000000000001</v>
      </c>
      <c r="GN72" s="12">
        <v>5.1829999999999998</v>
      </c>
      <c r="GO72" s="12">
        <v>3.1080000000000001</v>
      </c>
      <c r="GP72" s="12">
        <v>6.22</v>
      </c>
      <c r="GQ72" s="12">
        <v>4.1440000000000001</v>
      </c>
      <c r="GR72" s="12">
        <v>4.1440000000000001</v>
      </c>
      <c r="GS72" s="12">
        <v>5.1829999999999998</v>
      </c>
      <c r="GT72" s="12">
        <v>6.22</v>
      </c>
      <c r="GU72" s="12">
        <v>4.1440000000000001</v>
      </c>
      <c r="GV72" s="12">
        <v>5.1829999999999998</v>
      </c>
      <c r="GW72" s="12">
        <v>3.1080000000000001</v>
      </c>
      <c r="GX72" s="12">
        <v>5.1829999999999998</v>
      </c>
      <c r="GY72" s="12">
        <v>4.1440000000000001</v>
      </c>
      <c r="GZ72" s="12">
        <v>5.1829999999999998</v>
      </c>
      <c r="HA72" s="12">
        <v>3.1080000000000001</v>
      </c>
      <c r="HB72" s="12">
        <v>4.1440000000000001</v>
      </c>
      <c r="HC72" s="12">
        <v>6.22</v>
      </c>
      <c r="HD72" s="12">
        <v>6.22</v>
      </c>
      <c r="HE72" s="12">
        <v>3.1080000000000001</v>
      </c>
      <c r="HF72" s="12">
        <v>6.22</v>
      </c>
      <c r="HG72" s="12">
        <v>6.22</v>
      </c>
      <c r="HH72" s="12">
        <v>3.1080000000000001</v>
      </c>
      <c r="HI72" s="12">
        <v>6.22</v>
      </c>
      <c r="HJ72" s="12">
        <v>4.1440000000000001</v>
      </c>
      <c r="HK72" s="12">
        <v>5.1829999999999998</v>
      </c>
      <c r="HL72" s="12">
        <v>3.1080000000000001</v>
      </c>
      <c r="HM72" s="12">
        <f>556.824+5.183</f>
        <v>562.00699999999995</v>
      </c>
      <c r="HN72" s="12">
        <v>4.1440000000000001</v>
      </c>
      <c r="HO72" s="12">
        <v>6.22</v>
      </c>
      <c r="HP72" s="12">
        <v>6.22</v>
      </c>
      <c r="HQ72" s="12">
        <v>6.22</v>
      </c>
      <c r="HR72" s="12">
        <v>6.22</v>
      </c>
      <c r="HS72" s="12">
        <v>6.22</v>
      </c>
      <c r="HT72" s="12">
        <v>6.22</v>
      </c>
      <c r="HU72" s="12">
        <v>4.1440000000000001</v>
      </c>
      <c r="HV72" s="12">
        <v>6.22</v>
      </c>
      <c r="HW72" s="12">
        <v>6.22</v>
      </c>
      <c r="HX72" s="12">
        <v>5.1829999999999998</v>
      </c>
      <c r="HY72" s="12">
        <v>6.22</v>
      </c>
      <c r="HZ72" s="12">
        <v>6.22</v>
      </c>
      <c r="IA72" s="12">
        <v>6.22</v>
      </c>
      <c r="IB72" s="12">
        <f>361.469+6.22</f>
        <v>367.68900000000002</v>
      </c>
      <c r="IC72" s="12">
        <v>6.22</v>
      </c>
      <c r="ID72" s="12">
        <f>394.002+6.22</f>
        <v>400.22200000000004</v>
      </c>
    </row>
    <row r="73" spans="1:238" ht="17.25" customHeight="1">
      <c r="A73" s="40" t="s">
        <v>320</v>
      </c>
      <c r="B73" s="11" t="s">
        <v>321</v>
      </c>
      <c r="C73" s="41" t="s">
        <v>271</v>
      </c>
      <c r="D73" s="21">
        <f t="shared" si="31"/>
        <v>1.1020000000000001</v>
      </c>
      <c r="E73" s="24">
        <f t="shared" si="32"/>
        <v>1.1020000000000001</v>
      </c>
      <c r="F73" s="13"/>
      <c r="G73" s="12">
        <v>5.0000000000000001E-3</v>
      </c>
      <c r="H73" s="12">
        <v>6.0000000000000001E-3</v>
      </c>
      <c r="I73" s="12">
        <v>6.0000000000000001E-3</v>
      </c>
      <c r="J73" s="12">
        <v>6.0000000000000001E-3</v>
      </c>
      <c r="K73" s="12">
        <v>6.0000000000000001E-3</v>
      </c>
      <c r="L73" s="12">
        <v>6.0000000000000001E-3</v>
      </c>
      <c r="M73" s="12">
        <v>3.0000000000000001E-3</v>
      </c>
      <c r="N73" s="12">
        <v>2E-3</v>
      </c>
      <c r="O73" s="12">
        <v>4.0000000000000001E-3</v>
      </c>
      <c r="P73" s="12">
        <v>5.0000000000000001E-3</v>
      </c>
      <c r="Q73" s="12">
        <v>4.0000000000000001E-3</v>
      </c>
      <c r="R73" s="12">
        <v>4.0000000000000001E-3</v>
      </c>
      <c r="S73" s="12">
        <v>5.0000000000000001E-3</v>
      </c>
      <c r="T73" s="12">
        <v>5.0000000000000001E-3</v>
      </c>
      <c r="U73" s="12">
        <v>5.0000000000000001E-3</v>
      </c>
      <c r="V73" s="12">
        <v>4.0000000000000001E-3</v>
      </c>
      <c r="W73" s="12">
        <v>5.0000000000000001E-3</v>
      </c>
      <c r="X73" s="12">
        <v>5.0000000000000001E-3</v>
      </c>
      <c r="Y73" s="12">
        <v>5.0000000000000001E-3</v>
      </c>
      <c r="Z73" s="22">
        <v>4.0000000000000001E-3</v>
      </c>
      <c r="AA73" s="12">
        <v>2E-3</v>
      </c>
      <c r="AB73" s="12">
        <v>2E-3</v>
      </c>
      <c r="AC73" s="12">
        <v>5.0000000000000001E-3</v>
      </c>
      <c r="AD73" s="12">
        <v>3.0000000000000001E-3</v>
      </c>
      <c r="AE73" s="12">
        <v>3.0000000000000001E-3</v>
      </c>
      <c r="AF73" s="12">
        <v>3.0000000000000001E-3</v>
      </c>
      <c r="AG73" s="12">
        <v>2E-3</v>
      </c>
      <c r="AH73" s="12">
        <v>5.0000000000000001E-3</v>
      </c>
      <c r="AI73" s="12">
        <v>2E-3</v>
      </c>
      <c r="AJ73" s="12">
        <v>3.0000000000000001E-3</v>
      </c>
      <c r="AK73" s="12">
        <v>2E-3</v>
      </c>
      <c r="AL73" s="12">
        <v>3.0000000000000001E-3</v>
      </c>
      <c r="AM73" s="12">
        <v>2E-3</v>
      </c>
      <c r="AN73" s="12">
        <v>2E-3</v>
      </c>
      <c r="AO73" s="12">
        <v>3.0000000000000001E-3</v>
      </c>
      <c r="AP73" s="12">
        <v>2E-3</v>
      </c>
      <c r="AQ73" s="12">
        <v>2E-3</v>
      </c>
      <c r="AR73" s="12">
        <v>2E-3</v>
      </c>
      <c r="AS73" s="12">
        <v>1E-3</v>
      </c>
      <c r="AT73" s="12">
        <v>4.0000000000000001E-3</v>
      </c>
      <c r="AU73" s="12">
        <v>4.0000000000000001E-3</v>
      </c>
      <c r="AV73" s="12">
        <v>2E-3</v>
      </c>
      <c r="AW73" s="12">
        <v>3.0000000000000001E-3</v>
      </c>
      <c r="AX73" s="12">
        <v>2E-3</v>
      </c>
      <c r="AY73" s="12">
        <v>3.0000000000000001E-3</v>
      </c>
      <c r="AZ73" s="12">
        <v>3.0000000000000001E-3</v>
      </c>
      <c r="BA73" s="12">
        <v>3.0000000000000001E-3</v>
      </c>
      <c r="BB73" s="12">
        <v>2E-3</v>
      </c>
      <c r="BC73" s="12">
        <v>2E-3</v>
      </c>
      <c r="BD73" s="12">
        <v>3.0000000000000001E-3</v>
      </c>
      <c r="BE73" s="12">
        <v>4.0000000000000001E-3</v>
      </c>
      <c r="BF73" s="12">
        <v>3.0000000000000001E-3</v>
      </c>
      <c r="BG73" s="12">
        <v>2E-3</v>
      </c>
      <c r="BH73" s="12">
        <v>3.0000000000000001E-3</v>
      </c>
      <c r="BI73" s="12">
        <v>3.0000000000000001E-3</v>
      </c>
      <c r="BJ73" s="12">
        <v>3.0000000000000001E-3</v>
      </c>
      <c r="BK73" s="12">
        <v>3.0000000000000001E-3</v>
      </c>
      <c r="BL73" s="12">
        <v>3.0000000000000001E-3</v>
      </c>
      <c r="BM73" s="12">
        <v>4.0000000000000001E-3</v>
      </c>
      <c r="BN73" s="12">
        <v>5.0000000000000001E-3</v>
      </c>
      <c r="BO73" s="12">
        <v>2E-3</v>
      </c>
      <c r="BP73" s="12">
        <v>3.0000000000000001E-3</v>
      </c>
      <c r="BQ73" s="12">
        <v>3.0000000000000001E-3</v>
      </c>
      <c r="BR73" s="12">
        <v>2E-3</v>
      </c>
      <c r="BS73" s="12">
        <v>3.0000000000000001E-3</v>
      </c>
      <c r="BT73" s="12">
        <v>8.0000000000000002E-3</v>
      </c>
      <c r="BU73" s="12"/>
      <c r="BV73" s="12">
        <v>2E-3</v>
      </c>
      <c r="BW73" s="12">
        <v>4.0000000000000001E-3</v>
      </c>
      <c r="BX73" s="12">
        <v>5.0000000000000001E-3</v>
      </c>
      <c r="BY73" s="12"/>
      <c r="BZ73" s="12">
        <v>5.0000000000000001E-3</v>
      </c>
      <c r="CA73" s="12">
        <v>6.0000000000000001E-3</v>
      </c>
      <c r="CB73" s="12">
        <v>3.0000000000000001E-3</v>
      </c>
      <c r="CC73" s="12">
        <v>4.0000000000000001E-3</v>
      </c>
      <c r="CD73" s="12">
        <v>4.0000000000000001E-3</v>
      </c>
      <c r="CE73" s="12">
        <v>5.0000000000000001E-3</v>
      </c>
      <c r="CF73" s="12"/>
      <c r="CG73" s="12"/>
      <c r="CH73" s="12">
        <v>8.9999999999999993E-3</v>
      </c>
      <c r="CI73" s="12"/>
      <c r="CJ73" s="12"/>
      <c r="CK73" s="12">
        <v>5.0000000000000001E-3</v>
      </c>
      <c r="CL73" s="12">
        <v>6.0000000000000001E-3</v>
      </c>
      <c r="CM73" s="12">
        <v>5.0000000000000001E-3</v>
      </c>
      <c r="CN73" s="12">
        <v>6.0000000000000001E-3</v>
      </c>
      <c r="CO73" s="12">
        <v>3.0000000000000001E-3</v>
      </c>
      <c r="CP73" s="12">
        <v>3.0000000000000001E-3</v>
      </c>
      <c r="CQ73" s="12">
        <v>3.0000000000000001E-3</v>
      </c>
      <c r="CR73" s="12">
        <v>2E-3</v>
      </c>
      <c r="CS73" s="12">
        <v>2E-3</v>
      </c>
      <c r="CT73" s="12">
        <v>3.0000000000000001E-3</v>
      </c>
      <c r="CU73" s="12">
        <v>3.0000000000000001E-3</v>
      </c>
      <c r="CV73" s="12">
        <v>3.0000000000000001E-3</v>
      </c>
      <c r="CW73" s="12">
        <v>3.0000000000000001E-3</v>
      </c>
      <c r="CX73" s="12">
        <v>2E-3</v>
      </c>
      <c r="CY73" s="23">
        <v>3.0000000000000001E-3</v>
      </c>
      <c r="CZ73" s="22">
        <v>3.0000000000000001E-3</v>
      </c>
      <c r="DA73" s="12">
        <v>3.0000000000000001E-3</v>
      </c>
      <c r="DB73" s="12">
        <v>3.0000000000000001E-3</v>
      </c>
      <c r="DC73" s="12">
        <v>4.0000000000000001E-3</v>
      </c>
      <c r="DD73" s="12">
        <v>5.0000000000000001E-3</v>
      </c>
      <c r="DE73" s="12">
        <v>3.0000000000000001E-3</v>
      </c>
      <c r="DF73" s="12">
        <v>3.0000000000000001E-3</v>
      </c>
      <c r="DG73" s="12">
        <v>3.0000000000000001E-3</v>
      </c>
      <c r="DH73" s="12">
        <v>5.0000000000000001E-3</v>
      </c>
      <c r="DI73" s="12">
        <v>6.0000000000000001E-3</v>
      </c>
      <c r="DJ73" s="23">
        <v>1.2E-2</v>
      </c>
      <c r="DK73" s="12">
        <v>1.0999999999999999E-2</v>
      </c>
      <c r="DL73" s="12">
        <v>8.0000000000000002E-3</v>
      </c>
      <c r="DM73" s="12">
        <v>5.0000000000000001E-3</v>
      </c>
      <c r="DN73" s="12">
        <v>8.0000000000000002E-3</v>
      </c>
      <c r="DO73" s="12">
        <v>0.25</v>
      </c>
      <c r="DP73" s="12">
        <v>5.0000000000000001E-3</v>
      </c>
      <c r="DQ73" s="12">
        <v>5.0000000000000001E-3</v>
      </c>
      <c r="DR73" s="12">
        <v>5.0000000000000001E-3</v>
      </c>
      <c r="DS73" s="12">
        <v>6.0000000000000001E-3</v>
      </c>
      <c r="DT73" s="12">
        <v>5.0000000000000001E-3</v>
      </c>
      <c r="DU73" s="12">
        <v>6.0000000000000001E-3</v>
      </c>
      <c r="DV73" s="12">
        <v>1.2E-2</v>
      </c>
      <c r="DW73" s="12">
        <v>5.0000000000000001E-3</v>
      </c>
      <c r="DX73" s="12">
        <v>1.2999999999999999E-2</v>
      </c>
      <c r="DY73" s="12"/>
      <c r="DZ73" s="12"/>
      <c r="EA73" s="12">
        <v>1E-3</v>
      </c>
      <c r="EB73" s="12">
        <v>2E-3</v>
      </c>
      <c r="EC73" s="12"/>
      <c r="ED73" s="12">
        <v>3.0000000000000001E-3</v>
      </c>
      <c r="EE73" s="12"/>
      <c r="EF73" s="12">
        <v>4.0000000000000001E-3</v>
      </c>
      <c r="EG73" s="12"/>
      <c r="EH73" s="12">
        <v>1E-3</v>
      </c>
      <c r="EI73" s="12">
        <v>3.0000000000000001E-3</v>
      </c>
      <c r="EJ73" s="12">
        <v>3.0000000000000001E-3</v>
      </c>
      <c r="EK73" s="12">
        <v>3.0000000000000001E-3</v>
      </c>
      <c r="EL73" s="12">
        <v>2E-3</v>
      </c>
      <c r="EM73" s="12">
        <v>3.0000000000000001E-3</v>
      </c>
      <c r="EN73" s="12">
        <v>3.0000000000000001E-3</v>
      </c>
      <c r="EO73" s="12">
        <v>2E-3</v>
      </c>
      <c r="EP73" s="12">
        <v>2E-3</v>
      </c>
      <c r="EQ73" s="12">
        <v>3.0000000000000001E-3</v>
      </c>
      <c r="ER73" s="12">
        <v>2E-3</v>
      </c>
      <c r="ES73" s="12">
        <v>4.0000000000000001E-3</v>
      </c>
      <c r="ET73" s="12">
        <v>4.0000000000000001E-3</v>
      </c>
      <c r="EU73" s="12">
        <v>6.0000000000000001E-3</v>
      </c>
      <c r="EV73" s="12">
        <v>4.0000000000000001E-3</v>
      </c>
      <c r="EW73" s="12">
        <v>4.0000000000000001E-3</v>
      </c>
      <c r="EX73" s="12">
        <v>6.0000000000000001E-3</v>
      </c>
      <c r="EY73" s="12">
        <v>3.0000000000000001E-3</v>
      </c>
      <c r="EZ73" s="12">
        <v>5.0000000000000001E-3</v>
      </c>
      <c r="FA73" s="12">
        <v>4.0000000000000001E-3</v>
      </c>
      <c r="FB73" s="12">
        <v>6.0000000000000001E-3</v>
      </c>
      <c r="FC73" s="12">
        <v>4.0000000000000001E-3</v>
      </c>
      <c r="FD73" s="12">
        <v>5.0000000000000001E-3</v>
      </c>
      <c r="FE73" s="12">
        <v>4.0000000000000001E-3</v>
      </c>
      <c r="FF73" s="12">
        <v>6.0000000000000001E-3</v>
      </c>
      <c r="FG73" s="12">
        <v>7.0000000000000001E-3</v>
      </c>
      <c r="FH73" s="12">
        <v>7.0000000000000001E-3</v>
      </c>
      <c r="FI73" s="12">
        <v>5.0000000000000001E-3</v>
      </c>
      <c r="FJ73" s="12">
        <v>5.0000000000000001E-3</v>
      </c>
      <c r="FK73" s="12">
        <v>8.9999999999999993E-3</v>
      </c>
      <c r="FL73" s="12">
        <v>1.0999999999999999E-2</v>
      </c>
      <c r="FM73" s="12">
        <v>5.0000000000000001E-3</v>
      </c>
      <c r="FN73" s="12"/>
      <c r="FO73" s="12"/>
      <c r="FP73" s="12">
        <v>3.0000000000000001E-3</v>
      </c>
      <c r="FQ73" s="12"/>
      <c r="FR73" s="12">
        <v>4.0000000000000001E-3</v>
      </c>
      <c r="FS73" s="12">
        <v>6.0000000000000001E-3</v>
      </c>
      <c r="FT73" s="12">
        <v>5.0000000000000001E-3</v>
      </c>
      <c r="FU73" s="12">
        <v>6.0000000000000001E-3</v>
      </c>
      <c r="FV73" s="12"/>
      <c r="FW73" s="12">
        <v>3.0000000000000001E-3</v>
      </c>
      <c r="FX73" s="12">
        <v>4.0000000000000001E-3</v>
      </c>
      <c r="FY73" s="12">
        <v>2E-3</v>
      </c>
      <c r="FZ73" s="12">
        <v>2E-3</v>
      </c>
      <c r="GA73" s="12">
        <v>3.0000000000000001E-3</v>
      </c>
      <c r="GB73" s="12">
        <v>3.0000000000000001E-3</v>
      </c>
      <c r="GC73" s="12">
        <v>3.0000000000000001E-3</v>
      </c>
      <c r="GD73" s="12">
        <v>3.0000000000000001E-3</v>
      </c>
      <c r="GE73" s="12">
        <v>2E-3</v>
      </c>
      <c r="GF73" s="12">
        <v>2E-3</v>
      </c>
      <c r="GG73" s="12">
        <v>2E-3</v>
      </c>
      <c r="GH73" s="12">
        <v>2E-3</v>
      </c>
      <c r="GI73" s="12">
        <v>3.0000000000000001E-3</v>
      </c>
      <c r="GJ73" s="12">
        <v>3.0000000000000001E-3</v>
      </c>
      <c r="GK73" s="12">
        <v>6.0000000000000001E-3</v>
      </c>
      <c r="GL73" s="12">
        <v>6.0000000000000001E-3</v>
      </c>
      <c r="GM73" s="12">
        <v>5.0000000000000001E-3</v>
      </c>
      <c r="GN73" s="12">
        <v>5.0000000000000001E-3</v>
      </c>
      <c r="GO73" s="12">
        <v>1E-3</v>
      </c>
      <c r="GP73" s="12">
        <v>2E-3</v>
      </c>
      <c r="GQ73" s="12">
        <v>3.0000000000000001E-3</v>
      </c>
      <c r="GR73" s="12">
        <v>2E-3</v>
      </c>
      <c r="GS73" s="12">
        <v>3.0000000000000001E-3</v>
      </c>
      <c r="GT73" s="12">
        <v>2E-3</v>
      </c>
      <c r="GU73" s="12">
        <v>3.0000000000000001E-3</v>
      </c>
      <c r="GV73" s="12">
        <v>1E-3</v>
      </c>
      <c r="GW73" s="12">
        <v>3.0000000000000001E-3</v>
      </c>
      <c r="GX73" s="12">
        <v>2E-3</v>
      </c>
      <c r="GY73" s="12">
        <v>3.0000000000000001E-3</v>
      </c>
      <c r="GZ73" s="12">
        <v>2E-3</v>
      </c>
      <c r="HA73" s="12">
        <v>3.0000000000000001E-3</v>
      </c>
      <c r="HB73" s="12">
        <v>3.0000000000000001E-3</v>
      </c>
      <c r="HC73" s="12">
        <v>2E-3</v>
      </c>
      <c r="HD73" s="12">
        <v>2E-3</v>
      </c>
      <c r="HE73" s="12">
        <v>2E-3</v>
      </c>
      <c r="HF73" s="12">
        <v>3.0000000000000001E-3</v>
      </c>
      <c r="HG73" s="12">
        <v>2E-3</v>
      </c>
      <c r="HH73" s="12">
        <v>2E-3</v>
      </c>
      <c r="HI73" s="12"/>
      <c r="HJ73" s="12">
        <v>3.0000000000000001E-3</v>
      </c>
      <c r="HK73" s="12">
        <v>2E-3</v>
      </c>
      <c r="HL73" s="12"/>
      <c r="HM73" s="12">
        <v>5.0000000000000001E-3</v>
      </c>
      <c r="HN73" s="12">
        <v>2E-3</v>
      </c>
      <c r="HO73" s="12">
        <v>6.0000000000000001E-3</v>
      </c>
      <c r="HP73" s="12">
        <v>6.0000000000000001E-3</v>
      </c>
      <c r="HQ73" s="12">
        <v>6.0000000000000001E-3</v>
      </c>
      <c r="HR73" s="12">
        <v>6.0000000000000001E-3</v>
      </c>
      <c r="HS73" s="12">
        <v>6.0000000000000001E-3</v>
      </c>
      <c r="HT73" s="12">
        <v>6.0000000000000001E-3</v>
      </c>
      <c r="HU73" s="12">
        <v>3.0000000000000001E-3</v>
      </c>
      <c r="HV73" s="12">
        <v>4.0000000000000001E-3</v>
      </c>
      <c r="HW73" s="12">
        <v>6.0000000000000001E-3</v>
      </c>
      <c r="HX73" s="12">
        <v>6.0000000000000001E-3</v>
      </c>
      <c r="HY73" s="12">
        <v>6.0000000000000001E-3</v>
      </c>
      <c r="HZ73" s="12">
        <v>6.0000000000000001E-3</v>
      </c>
      <c r="IA73" s="12">
        <v>6.0000000000000001E-3</v>
      </c>
      <c r="IB73" s="12">
        <v>6.0000000000000001E-3</v>
      </c>
      <c r="IC73" s="12">
        <v>6.0000000000000001E-3</v>
      </c>
      <c r="ID73" s="12">
        <v>3.0000000000000001E-3</v>
      </c>
    </row>
    <row r="74" spans="1:238" ht="13.5" customHeight="1">
      <c r="A74" s="40"/>
      <c r="B74" s="11"/>
      <c r="C74" s="41" t="s">
        <v>243</v>
      </c>
      <c r="D74" s="21">
        <f t="shared" si="31"/>
        <v>1668.032999999999</v>
      </c>
      <c r="E74" s="24">
        <f t="shared" si="32"/>
        <v>1668.032999999999</v>
      </c>
      <c r="F74" s="13"/>
      <c r="G74" s="12">
        <v>6.4640000000000004</v>
      </c>
      <c r="H74" s="12">
        <v>7.7579999999999991</v>
      </c>
      <c r="I74" s="12">
        <v>7.7579999999999991</v>
      </c>
      <c r="J74" s="12">
        <v>7.7579999999999991</v>
      </c>
      <c r="K74" s="12">
        <v>7.7579999999999991</v>
      </c>
      <c r="L74" s="12">
        <v>7.7579999999999991</v>
      </c>
      <c r="M74" s="12">
        <v>3.8780000000000001</v>
      </c>
      <c r="N74" s="12">
        <v>2.5880000000000001</v>
      </c>
      <c r="O74" s="12">
        <v>5.1709999999999994</v>
      </c>
      <c r="P74" s="12">
        <v>6.4640000000000004</v>
      </c>
      <c r="Q74" s="12">
        <v>5.1709999999999994</v>
      </c>
      <c r="R74" s="12">
        <v>5.1709999999999994</v>
      </c>
      <c r="S74" s="12">
        <v>6.4640000000000004</v>
      </c>
      <c r="T74" s="12">
        <v>6.4640000000000004</v>
      </c>
      <c r="U74" s="12">
        <v>6.4640000000000004</v>
      </c>
      <c r="V74" s="12">
        <v>5.1709999999999994</v>
      </c>
      <c r="W74" s="12">
        <v>6.4640000000000004</v>
      </c>
      <c r="X74" s="12">
        <v>6.4640000000000004</v>
      </c>
      <c r="Y74" s="12">
        <v>6.4640000000000004</v>
      </c>
      <c r="Z74" s="22">
        <v>5.1709999999999994</v>
      </c>
      <c r="AA74" s="12">
        <v>4.38</v>
      </c>
      <c r="AB74" s="12">
        <v>3.782</v>
      </c>
      <c r="AC74" s="12">
        <v>6.4640000000000004</v>
      </c>
      <c r="AD74" s="12">
        <v>6.2690000000000001</v>
      </c>
      <c r="AE74" s="12">
        <v>6.8650000000000002</v>
      </c>
      <c r="AF74" s="12">
        <v>3.8780000000000001</v>
      </c>
      <c r="AG74" s="12">
        <v>3.782</v>
      </c>
      <c r="AH74" s="12">
        <v>8.8550000000000004</v>
      </c>
      <c r="AI74" s="12">
        <v>4.9770000000000003</v>
      </c>
      <c r="AJ74" s="12">
        <v>6.8650000000000002</v>
      </c>
      <c r="AK74" s="12">
        <v>3.782</v>
      </c>
      <c r="AL74" s="12">
        <v>5.0730000000000004</v>
      </c>
      <c r="AM74" s="12">
        <v>4.9770000000000003</v>
      </c>
      <c r="AN74" s="12">
        <v>4.9770000000000003</v>
      </c>
      <c r="AO74" s="12">
        <v>5.67</v>
      </c>
      <c r="AP74" s="12">
        <v>4.38</v>
      </c>
      <c r="AQ74" s="12">
        <v>4.38</v>
      </c>
      <c r="AR74" s="12">
        <v>4.9770000000000003</v>
      </c>
      <c r="AS74" s="12">
        <v>1.2919999999999998</v>
      </c>
      <c r="AT74" s="12">
        <v>6.9649999999999999</v>
      </c>
      <c r="AU74" s="12">
        <v>5.1709999999999994</v>
      </c>
      <c r="AV74" s="12">
        <v>2.5880000000000001</v>
      </c>
      <c r="AW74" s="12">
        <v>3.8780000000000001</v>
      </c>
      <c r="AX74" s="12">
        <v>2.5880000000000001</v>
      </c>
      <c r="AY74" s="12">
        <v>7.4640000000000004</v>
      </c>
      <c r="AZ74" s="12">
        <v>6.8650000000000002</v>
      </c>
      <c r="BA74" s="12">
        <v>6.2690000000000001</v>
      </c>
      <c r="BB74" s="12">
        <v>2.5880000000000001</v>
      </c>
      <c r="BC74" s="12">
        <v>2.5880000000000001</v>
      </c>
      <c r="BD74" s="12">
        <v>3.8780000000000001</v>
      </c>
      <c r="BE74" s="12">
        <v>5.1709999999999994</v>
      </c>
      <c r="BF74" s="12">
        <v>3.8780000000000001</v>
      </c>
      <c r="BG74" s="12">
        <v>4.38</v>
      </c>
      <c r="BH74" s="12">
        <v>5.67</v>
      </c>
      <c r="BI74" s="12">
        <v>6.2690000000000001</v>
      </c>
      <c r="BJ74" s="12">
        <v>6.2690000000000001</v>
      </c>
      <c r="BK74" s="12">
        <v>6.8650000000000002</v>
      </c>
      <c r="BL74" s="12">
        <v>3.8780000000000001</v>
      </c>
      <c r="BM74" s="12">
        <v>9.3550000000000004</v>
      </c>
      <c r="BN74" s="12">
        <v>6.4640000000000004</v>
      </c>
      <c r="BO74" s="12">
        <v>2.5880000000000001</v>
      </c>
      <c r="BP74" s="12">
        <v>5.67</v>
      </c>
      <c r="BQ74" s="12">
        <v>7.4640000000000004</v>
      </c>
      <c r="BR74" s="12">
        <v>2.5880000000000001</v>
      </c>
      <c r="BS74" s="12">
        <v>3.8780000000000001</v>
      </c>
      <c r="BT74" s="12">
        <v>17.515000000000001</v>
      </c>
      <c r="BU74" s="12"/>
      <c r="BV74" s="12">
        <v>6.1719999999999997</v>
      </c>
      <c r="BW74" s="12">
        <v>5.1709999999999994</v>
      </c>
      <c r="BX74" s="12">
        <v>6.4640000000000004</v>
      </c>
      <c r="BY74" s="12"/>
      <c r="BZ74" s="12">
        <v>6.4640000000000004</v>
      </c>
      <c r="CA74" s="12">
        <v>7.7579999999999991</v>
      </c>
      <c r="CB74" s="12">
        <v>3.8780000000000001</v>
      </c>
      <c r="CC74" s="12">
        <v>5.1709999999999994</v>
      </c>
      <c r="CD74" s="12">
        <v>5.1709999999999994</v>
      </c>
      <c r="CE74" s="12">
        <v>6.4640000000000004</v>
      </c>
      <c r="CF74" s="12"/>
      <c r="CG74" s="12"/>
      <c r="CH74" s="12">
        <v>18.808</v>
      </c>
      <c r="CI74" s="12"/>
      <c r="CJ74" s="12"/>
      <c r="CK74" s="12">
        <v>6.4640000000000004</v>
      </c>
      <c r="CL74" s="12">
        <v>14.931999999999999</v>
      </c>
      <c r="CM74" s="12">
        <v>13.616</v>
      </c>
      <c r="CN74" s="12">
        <v>7.7579999999999991</v>
      </c>
      <c r="CO74" s="12">
        <v>3.8780000000000001</v>
      </c>
      <c r="CP74" s="12">
        <v>3.8780000000000001</v>
      </c>
      <c r="CQ74" s="12">
        <v>3.8780000000000001</v>
      </c>
      <c r="CR74" s="12">
        <v>2.5880000000000001</v>
      </c>
      <c r="CS74" s="12">
        <v>3.782</v>
      </c>
      <c r="CT74" s="12">
        <v>5.67</v>
      </c>
      <c r="CU74" s="12">
        <v>5.0730000000000004</v>
      </c>
      <c r="CV74" s="12">
        <v>3.8780000000000001</v>
      </c>
      <c r="CW74" s="12">
        <v>6.8650000000000002</v>
      </c>
      <c r="CX74" s="12">
        <v>4.38</v>
      </c>
      <c r="CY74" s="19">
        <v>3.8780000000000001</v>
      </c>
      <c r="CZ74" s="22">
        <f>2.084+1.794</f>
        <v>3.8780000000000001</v>
      </c>
      <c r="DA74" s="12">
        <v>6.2690000000000001</v>
      </c>
      <c r="DB74" s="12">
        <v>3.8780000000000001</v>
      </c>
      <c r="DC74" s="12">
        <v>12.344999999999999</v>
      </c>
      <c r="DD74" s="12">
        <v>6.4640000000000004</v>
      </c>
      <c r="DE74" s="12">
        <v>3.8780000000000001</v>
      </c>
      <c r="DF74" s="12">
        <v>3.8780000000000001</v>
      </c>
      <c r="DG74" s="12">
        <v>3.8780000000000001</v>
      </c>
      <c r="DH74" s="12">
        <v>7.66</v>
      </c>
      <c r="DI74" s="12">
        <v>14.986000000000001</v>
      </c>
      <c r="DJ74" s="19">
        <v>20.295000000000002</v>
      </c>
      <c r="DK74" s="12">
        <v>18.405999999999999</v>
      </c>
      <c r="DL74" s="12">
        <v>12.733000000000001</v>
      </c>
      <c r="DM74" s="12">
        <v>8.2560000000000002</v>
      </c>
      <c r="DN74" s="12">
        <v>12.134</v>
      </c>
      <c r="DO74" s="12">
        <v>326.78899999999999</v>
      </c>
      <c r="DP74" s="12">
        <v>6.4640000000000004</v>
      </c>
      <c r="DQ74" s="12">
        <v>6.4640000000000004</v>
      </c>
      <c r="DR74" s="12">
        <v>6.4640000000000004</v>
      </c>
      <c r="DS74" s="12">
        <v>7.7579999999999991</v>
      </c>
      <c r="DT74" s="12">
        <v>6.4640000000000004</v>
      </c>
      <c r="DU74" s="12">
        <v>7.7579999999999991</v>
      </c>
      <c r="DV74" s="12">
        <v>18.5</v>
      </c>
      <c r="DW74" s="12">
        <v>8.2560000000000002</v>
      </c>
      <c r="DX74" s="12">
        <v>25.176000000000002</v>
      </c>
      <c r="DY74" s="12"/>
      <c r="DZ74" s="12"/>
      <c r="EA74" s="12">
        <v>1.2919999999999998</v>
      </c>
      <c r="EB74" s="12">
        <v>2.5880000000000001</v>
      </c>
      <c r="EC74" s="12"/>
      <c r="ED74" s="12">
        <v>3.8780000000000001</v>
      </c>
      <c r="EE74" s="12"/>
      <c r="EF74" s="12">
        <v>5.1709999999999994</v>
      </c>
      <c r="EG74" s="12"/>
      <c r="EH74" s="12">
        <v>1.2919999999999998</v>
      </c>
      <c r="EI74" s="12">
        <v>3.8780000000000001</v>
      </c>
      <c r="EJ74" s="12">
        <v>3.8780000000000001</v>
      </c>
      <c r="EK74" s="12">
        <v>5.67</v>
      </c>
      <c r="EL74" s="12">
        <v>5.5759999999999996</v>
      </c>
      <c r="EM74" s="12">
        <v>3.8780000000000001</v>
      </c>
      <c r="EN74" s="12">
        <v>6.8650000000000002</v>
      </c>
      <c r="EO74" s="12">
        <v>2.5880000000000001</v>
      </c>
      <c r="EP74" s="12">
        <v>2.5880000000000001</v>
      </c>
      <c r="EQ74" s="12">
        <v>7.4640000000000004</v>
      </c>
      <c r="ER74" s="12">
        <v>6.1719999999999997</v>
      </c>
      <c r="ES74" s="12">
        <v>8.16</v>
      </c>
      <c r="ET74" s="12">
        <v>5.1709999999999994</v>
      </c>
      <c r="EU74" s="12">
        <v>7.7579999999999991</v>
      </c>
      <c r="EV74" s="12">
        <v>5.1709999999999994</v>
      </c>
      <c r="EW74" s="12">
        <v>5.1709999999999994</v>
      </c>
      <c r="EX74" s="12">
        <v>7.7579999999999991</v>
      </c>
      <c r="EY74" s="12">
        <v>3.8780000000000001</v>
      </c>
      <c r="EZ74" s="12">
        <v>6.4640000000000004</v>
      </c>
      <c r="FA74" s="12">
        <v>5.1709999999999994</v>
      </c>
      <c r="FB74" s="12">
        <v>7.7579999999999991</v>
      </c>
      <c r="FC74" s="12">
        <v>5.1709999999999994</v>
      </c>
      <c r="FD74" s="12">
        <v>6.4640000000000004</v>
      </c>
      <c r="FE74" s="12">
        <v>5.1709999999999994</v>
      </c>
      <c r="FF74" s="12">
        <v>7.7579999999999991</v>
      </c>
      <c r="FG74" s="12">
        <v>13.234</v>
      </c>
      <c r="FH74" s="12">
        <v>13.234</v>
      </c>
      <c r="FI74" s="12">
        <v>6.4640000000000004</v>
      </c>
      <c r="FJ74" s="12">
        <v>6.4640000000000004</v>
      </c>
      <c r="FK74" s="12">
        <v>15.82</v>
      </c>
      <c r="FL74" s="12">
        <v>18.405999999999999</v>
      </c>
      <c r="FM74" s="12">
        <v>6.4640000000000004</v>
      </c>
      <c r="FN74" s="12"/>
      <c r="FO74" s="12"/>
      <c r="FP74" s="12">
        <v>3.8780000000000001</v>
      </c>
      <c r="FQ74" s="12"/>
      <c r="FR74" s="12">
        <v>5.1709999999999994</v>
      </c>
      <c r="FS74" s="12">
        <v>7.7579999999999991</v>
      </c>
      <c r="FT74" s="12">
        <v>6.4640000000000004</v>
      </c>
      <c r="FU74" s="12">
        <v>7.7579999999999991</v>
      </c>
      <c r="FV74" s="12"/>
      <c r="FW74" s="12">
        <v>6.8650000000000002</v>
      </c>
      <c r="FX74" s="12">
        <v>8.16</v>
      </c>
      <c r="FY74" s="12">
        <v>2.5880000000000001</v>
      </c>
      <c r="FZ74" s="12">
        <v>6.1719999999999997</v>
      </c>
      <c r="GA74" s="12">
        <v>7.4640000000000004</v>
      </c>
      <c r="GB74" s="12">
        <v>3.8780000000000001</v>
      </c>
      <c r="GC74" s="12">
        <v>7.4640000000000004</v>
      </c>
      <c r="GD74" s="12">
        <v>6.8650000000000002</v>
      </c>
      <c r="GE74" s="12">
        <v>4.9770000000000003</v>
      </c>
      <c r="GF74" s="12">
        <v>3.782</v>
      </c>
      <c r="GG74" s="12">
        <v>6.7709999999999999</v>
      </c>
      <c r="GH74" s="12">
        <v>6.1719999999999997</v>
      </c>
      <c r="GI74" s="12">
        <v>8.0619999999999994</v>
      </c>
      <c r="GJ74" s="12">
        <v>3.8780000000000001</v>
      </c>
      <c r="GK74" s="12">
        <v>7.7579999999999991</v>
      </c>
      <c r="GL74" s="12">
        <v>7.7579999999999991</v>
      </c>
      <c r="GM74" s="12">
        <v>6.4640000000000004</v>
      </c>
      <c r="GN74" s="12">
        <v>6.4640000000000004</v>
      </c>
      <c r="GO74" s="12">
        <v>1.2919999999999998</v>
      </c>
      <c r="GP74" s="12">
        <v>2.589</v>
      </c>
      <c r="GQ74" s="12">
        <v>3.8780000000000001</v>
      </c>
      <c r="GR74" s="12">
        <v>2.5880000000000001</v>
      </c>
      <c r="GS74" s="12">
        <v>6.2690000000000001</v>
      </c>
      <c r="GT74" s="12">
        <v>2.5880000000000001</v>
      </c>
      <c r="GU74" s="12">
        <v>7.4640000000000004</v>
      </c>
      <c r="GV74" s="12">
        <v>1.2919999999999998</v>
      </c>
      <c r="GW74" s="12">
        <v>3.8780000000000001</v>
      </c>
      <c r="GX74" s="12">
        <v>5.5759999999999996</v>
      </c>
      <c r="GY74" s="12">
        <v>6.8650000000000002</v>
      </c>
      <c r="GZ74" s="12">
        <v>2.5880000000000001</v>
      </c>
      <c r="HA74" s="12">
        <v>3.8780000000000001</v>
      </c>
      <c r="HB74" s="12">
        <v>3.8780000000000001</v>
      </c>
      <c r="HC74" s="12">
        <v>2.5880000000000001</v>
      </c>
      <c r="HD74" s="12">
        <v>2.5880000000000001</v>
      </c>
      <c r="HE74" s="12">
        <v>3.782</v>
      </c>
      <c r="HF74" s="12">
        <v>3.8780000000000001</v>
      </c>
      <c r="HG74" s="12">
        <v>4.38</v>
      </c>
      <c r="HH74" s="12">
        <v>2.5880000000000001</v>
      </c>
      <c r="HI74" s="12"/>
      <c r="HJ74" s="12">
        <v>3.8780000000000001</v>
      </c>
      <c r="HK74" s="12">
        <v>2.5880000000000001</v>
      </c>
      <c r="HL74" s="12"/>
      <c r="HM74" s="12">
        <v>6.4640000000000004</v>
      </c>
      <c r="HN74" s="12">
        <v>2.5880000000000001</v>
      </c>
      <c r="HO74" s="12">
        <v>7.7579999999999991</v>
      </c>
      <c r="HP74" s="12">
        <v>7.7579999999999991</v>
      </c>
      <c r="HQ74" s="12">
        <v>7.7579999999999991</v>
      </c>
      <c r="HR74" s="12">
        <v>7.7579999999999991</v>
      </c>
      <c r="HS74" s="12">
        <v>7.7579999999999991</v>
      </c>
      <c r="HT74" s="12">
        <v>7.7579999999999991</v>
      </c>
      <c r="HU74" s="12">
        <v>3.8780000000000001</v>
      </c>
      <c r="HV74" s="12">
        <v>5.1709999999999994</v>
      </c>
      <c r="HW74" s="12">
        <v>7.7579999999999991</v>
      </c>
      <c r="HX74" s="12">
        <v>7.7579999999999991</v>
      </c>
      <c r="HY74" s="12">
        <v>7.7579999999999991</v>
      </c>
      <c r="HZ74" s="12">
        <v>7.7579999999999991</v>
      </c>
      <c r="IA74" s="12">
        <v>7.7579999999999991</v>
      </c>
      <c r="IB74" s="12">
        <v>7.7579999999999991</v>
      </c>
      <c r="IC74" s="12">
        <v>7.7579999999999991</v>
      </c>
      <c r="ID74" s="12">
        <v>7.4640000000000004</v>
      </c>
    </row>
    <row r="75" spans="1:238">
      <c r="A75" s="40" t="s">
        <v>322</v>
      </c>
      <c r="B75" s="11" t="s">
        <v>323</v>
      </c>
      <c r="C75" s="41" t="s">
        <v>271</v>
      </c>
      <c r="D75" s="21">
        <f t="shared" si="31"/>
        <v>1.3139999999999981</v>
      </c>
      <c r="E75" s="24">
        <f t="shared" si="32"/>
        <v>1.3139999999999981</v>
      </c>
      <c r="F75" s="13"/>
      <c r="G75" s="12">
        <v>5.0000000000000001E-3</v>
      </c>
      <c r="H75" s="12">
        <v>5.0000000000000001E-3</v>
      </c>
      <c r="I75" s="12">
        <v>3.0000000000000001E-3</v>
      </c>
      <c r="J75" s="12">
        <v>3.0000000000000001E-3</v>
      </c>
      <c r="K75" s="12">
        <v>5.0000000000000001E-3</v>
      </c>
      <c r="L75" s="12">
        <v>5.0000000000000001E-3</v>
      </c>
      <c r="M75" s="12">
        <v>3.0000000000000001E-3</v>
      </c>
      <c r="N75" s="12">
        <v>3.0000000000000001E-3</v>
      </c>
      <c r="O75" s="12">
        <v>5.0000000000000001E-3</v>
      </c>
      <c r="P75" s="12">
        <v>5.0000000000000001E-3</v>
      </c>
      <c r="Q75" s="12">
        <v>3.0000000000000001E-3</v>
      </c>
      <c r="R75" s="12">
        <v>3.0000000000000001E-3</v>
      </c>
      <c r="S75" s="12">
        <v>5.0000000000000001E-3</v>
      </c>
      <c r="T75" s="12">
        <v>5.0000000000000001E-3</v>
      </c>
      <c r="U75" s="12">
        <v>3.0000000000000001E-3</v>
      </c>
      <c r="V75" s="12">
        <v>3.0000000000000001E-3</v>
      </c>
      <c r="W75" s="12">
        <v>5.0000000000000001E-3</v>
      </c>
      <c r="X75" s="12">
        <v>5.0000000000000001E-3</v>
      </c>
      <c r="Y75" s="12">
        <v>3.0000000000000001E-3</v>
      </c>
      <c r="Z75" s="22">
        <f>0.047+0.003</f>
        <v>0.05</v>
      </c>
      <c r="AA75" s="12">
        <v>5.0000000000000001E-3</v>
      </c>
      <c r="AB75" s="12">
        <v>6.0000000000000001E-3</v>
      </c>
      <c r="AC75" s="12">
        <v>5.0000000000000001E-3</v>
      </c>
      <c r="AD75" s="12">
        <v>4.0000000000000001E-3</v>
      </c>
      <c r="AE75" s="12">
        <v>5.0000000000000001E-3</v>
      </c>
      <c r="AF75" s="12">
        <v>4.0000000000000001E-3</v>
      </c>
      <c r="AG75" s="12">
        <v>6.0000000000000001E-3</v>
      </c>
      <c r="AH75" s="12">
        <v>6.0000000000000001E-3</v>
      </c>
      <c r="AI75" s="12">
        <v>6.0000000000000001E-3</v>
      </c>
      <c r="AJ75" s="12">
        <v>5.0000000000000001E-3</v>
      </c>
      <c r="AK75" s="12">
        <v>5.0000000000000001E-3</v>
      </c>
      <c r="AL75" s="12">
        <v>5.0000000000000001E-3</v>
      </c>
      <c r="AM75" s="12">
        <v>4.0000000000000001E-3</v>
      </c>
      <c r="AN75" s="12">
        <v>5.0000000000000001E-3</v>
      </c>
      <c r="AO75" s="12">
        <v>4.0000000000000001E-3</v>
      </c>
      <c r="AP75" s="12">
        <v>5.0000000000000001E-3</v>
      </c>
      <c r="AQ75" s="12">
        <v>4.0000000000000001E-3</v>
      </c>
      <c r="AR75" s="12">
        <v>5.0000000000000001E-3</v>
      </c>
      <c r="AS75" s="12">
        <v>6.0000000000000001E-3</v>
      </c>
      <c r="AT75" s="12">
        <v>5.0000000000000001E-3</v>
      </c>
      <c r="AU75" s="12">
        <v>5.0000000000000001E-3</v>
      </c>
      <c r="AV75" s="12">
        <v>5.0000000000000001E-3</v>
      </c>
      <c r="AW75" s="12">
        <v>5.0000000000000001E-3</v>
      </c>
      <c r="AX75" s="12">
        <v>6.0000000000000001E-3</v>
      </c>
      <c r="AY75" s="12">
        <v>6.0000000000000001E-3</v>
      </c>
      <c r="AZ75" s="12">
        <v>6.0000000000000001E-3</v>
      </c>
      <c r="BA75" s="12">
        <v>5.0000000000000001E-3</v>
      </c>
      <c r="BB75" s="12">
        <v>6.0000000000000001E-3</v>
      </c>
      <c r="BC75" s="12">
        <v>6.0000000000000001E-3</v>
      </c>
      <c r="BD75" s="12">
        <v>6.0000000000000001E-3</v>
      </c>
      <c r="BE75" s="12">
        <v>7.0000000000000001E-3</v>
      </c>
      <c r="BF75" s="12">
        <v>6.0000000000000001E-3</v>
      </c>
      <c r="BG75" s="12">
        <v>5.0000000000000001E-3</v>
      </c>
      <c r="BH75" s="12">
        <v>4.0000000000000001E-3</v>
      </c>
      <c r="BI75" s="12">
        <v>4.0000000000000001E-3</v>
      </c>
      <c r="BJ75" s="12">
        <v>5.0000000000000001E-3</v>
      </c>
      <c r="BK75" s="12">
        <v>5.0000000000000001E-3</v>
      </c>
      <c r="BL75" s="12">
        <v>5.0000000000000001E-3</v>
      </c>
      <c r="BM75" s="12">
        <v>4.0000000000000001E-3</v>
      </c>
      <c r="BN75" s="12">
        <v>5.0000000000000001E-3</v>
      </c>
      <c r="BO75" s="12">
        <v>3.0000000000000001E-3</v>
      </c>
      <c r="BP75" s="12">
        <v>5.0000000000000001E-3</v>
      </c>
      <c r="BQ75" s="12">
        <v>1E-3</v>
      </c>
      <c r="BR75" s="12">
        <v>4.0000000000000001E-3</v>
      </c>
      <c r="BS75" s="12">
        <v>4.0000000000000001E-3</v>
      </c>
      <c r="BT75" s="12">
        <v>4.0000000000000001E-3</v>
      </c>
      <c r="BU75" s="12">
        <v>2E-3</v>
      </c>
      <c r="BV75" s="12">
        <v>3.0000000000000001E-3</v>
      </c>
      <c r="BW75" s="12">
        <v>5.0000000000000001E-3</v>
      </c>
      <c r="BX75" s="12">
        <v>4.0000000000000001E-3</v>
      </c>
      <c r="BY75" s="12">
        <v>2E-3</v>
      </c>
      <c r="BZ75" s="12">
        <v>3.0000000000000001E-3</v>
      </c>
      <c r="CA75" s="12">
        <v>4.0000000000000001E-3</v>
      </c>
      <c r="CB75" s="12">
        <v>2E-3</v>
      </c>
      <c r="CC75" s="12">
        <v>3.0000000000000001E-3</v>
      </c>
      <c r="CD75" s="12">
        <v>4.0000000000000001E-3</v>
      </c>
      <c r="CE75" s="12">
        <v>3.0000000000000001E-3</v>
      </c>
      <c r="CF75" s="12">
        <v>4.0000000000000001E-3</v>
      </c>
      <c r="CG75" s="12">
        <v>5.0000000000000001E-3</v>
      </c>
      <c r="CH75" s="12">
        <v>4.0000000000000001E-3</v>
      </c>
      <c r="CI75" s="12">
        <v>3.0000000000000001E-3</v>
      </c>
      <c r="CJ75" s="12">
        <v>4.0000000000000001E-3</v>
      </c>
      <c r="CK75" s="12">
        <v>5.0000000000000001E-3</v>
      </c>
      <c r="CL75" s="12">
        <v>4.0000000000000001E-3</v>
      </c>
      <c r="CM75" s="12">
        <v>3.0000000000000001E-3</v>
      </c>
      <c r="CN75" s="12">
        <v>4.0000000000000001E-3</v>
      </c>
      <c r="CO75" s="12">
        <v>5.0000000000000001E-3</v>
      </c>
      <c r="CP75" s="12">
        <v>3.0000000000000001E-3</v>
      </c>
      <c r="CQ75" s="12">
        <v>4.0000000000000001E-3</v>
      </c>
      <c r="CR75" s="12">
        <v>4.0000000000000001E-3</v>
      </c>
      <c r="CS75" s="12">
        <v>3.0000000000000001E-3</v>
      </c>
      <c r="CT75" s="12">
        <v>0.01</v>
      </c>
      <c r="CU75" s="12">
        <v>5.0000000000000001E-3</v>
      </c>
      <c r="CV75" s="12">
        <v>4.0000000000000001E-3</v>
      </c>
      <c r="CW75" s="12">
        <v>4.0000000000000001E-3</v>
      </c>
      <c r="CX75" s="12">
        <v>3.0000000000000001E-3</v>
      </c>
      <c r="CY75" s="23">
        <v>5.0000000000000001E-3</v>
      </c>
      <c r="CZ75" s="22">
        <v>3.0000000000000001E-3</v>
      </c>
      <c r="DA75" s="12">
        <v>4.0000000000000001E-3</v>
      </c>
      <c r="DB75" s="12">
        <v>1E-3</v>
      </c>
      <c r="DC75" s="12">
        <v>3.0000000000000001E-3</v>
      </c>
      <c r="DD75" s="12">
        <v>5.0000000000000001E-3</v>
      </c>
      <c r="DE75" s="12">
        <v>4.0000000000000001E-3</v>
      </c>
      <c r="DF75" s="12">
        <v>2E-3</v>
      </c>
      <c r="DG75" s="12">
        <v>3.0000000000000001E-3</v>
      </c>
      <c r="DH75" s="12">
        <v>8.0000000000000002E-3</v>
      </c>
      <c r="DI75" s="12">
        <v>8.9999999999999993E-3</v>
      </c>
      <c r="DJ75" s="23">
        <v>1.7999999999999999E-2</v>
      </c>
      <c r="DK75" s="12">
        <v>2.5000000000000001E-2</v>
      </c>
      <c r="DL75" s="12">
        <v>1.4E-2</v>
      </c>
      <c r="DM75" s="12">
        <v>1.9E-2</v>
      </c>
      <c r="DN75" s="12">
        <v>3.2000000000000001E-2</v>
      </c>
      <c r="DO75" s="12">
        <v>5.0000000000000001E-3</v>
      </c>
      <c r="DP75" s="12">
        <v>3.0000000000000001E-3</v>
      </c>
      <c r="DQ75" s="12">
        <v>4.0000000000000001E-3</v>
      </c>
      <c r="DR75" s="12">
        <v>5.0000000000000001E-3</v>
      </c>
      <c r="DS75" s="12">
        <v>4.0000000000000001E-3</v>
      </c>
      <c r="DT75" s="12">
        <v>3.0000000000000001E-3</v>
      </c>
      <c r="DU75" s="12">
        <v>4.0000000000000001E-3</v>
      </c>
      <c r="DV75" s="12">
        <v>3.6999999999999998E-2</v>
      </c>
      <c r="DW75" s="12">
        <v>6.0000000000000001E-3</v>
      </c>
      <c r="DX75" s="12">
        <v>2.7E-2</v>
      </c>
      <c r="DY75" s="12">
        <v>6.0000000000000001E-3</v>
      </c>
      <c r="DZ75" s="12">
        <v>6.0000000000000001E-3</v>
      </c>
      <c r="EA75" s="12">
        <v>3.0000000000000001E-3</v>
      </c>
      <c r="EB75" s="12">
        <v>4.0000000000000001E-3</v>
      </c>
      <c r="EC75" s="12">
        <v>1.2999999999999999E-2</v>
      </c>
      <c r="ED75" s="12">
        <v>0.01</v>
      </c>
      <c r="EE75" s="12">
        <v>1.4999999999999999E-2</v>
      </c>
      <c r="EF75" s="12">
        <v>0.01</v>
      </c>
      <c r="EG75" s="12">
        <v>2E-3</v>
      </c>
      <c r="EH75" s="12">
        <v>8.0000000000000002E-3</v>
      </c>
      <c r="EI75" s="12">
        <v>4.0000000000000001E-3</v>
      </c>
      <c r="EJ75" s="12">
        <v>3.0000000000000001E-3</v>
      </c>
      <c r="EK75" s="12">
        <v>4.0000000000000001E-3</v>
      </c>
      <c r="EL75" s="12">
        <v>5.0000000000000001E-3</v>
      </c>
      <c r="EM75" s="12">
        <v>5.0000000000000001E-3</v>
      </c>
      <c r="EN75" s="12">
        <v>4.0000000000000001E-3</v>
      </c>
      <c r="EO75" s="12">
        <v>3.0000000000000001E-3</v>
      </c>
      <c r="EP75" s="12">
        <v>3.0000000000000001E-3</v>
      </c>
      <c r="EQ75" s="12">
        <v>4.0000000000000001E-3</v>
      </c>
      <c r="ER75" s="12">
        <v>5.0000000000000001E-3</v>
      </c>
      <c r="ES75" s="12">
        <v>4.0000000000000001E-3</v>
      </c>
      <c r="ET75" s="12">
        <v>5.0000000000000001E-3</v>
      </c>
      <c r="EU75" s="12">
        <v>4.0000000000000001E-3</v>
      </c>
      <c r="EV75" s="12">
        <v>2E-3</v>
      </c>
      <c r="EW75" s="12">
        <v>3.0000000000000001E-3</v>
      </c>
      <c r="EX75" s="12">
        <v>4.0000000000000001E-3</v>
      </c>
      <c r="EY75" s="12">
        <v>2E-3</v>
      </c>
      <c r="EZ75" s="12">
        <v>4.0000000000000001E-3</v>
      </c>
      <c r="FA75" s="12">
        <v>4.0000000000000001E-3</v>
      </c>
      <c r="FB75" s="12">
        <v>4.0000000000000001E-3</v>
      </c>
      <c r="FC75" s="12">
        <v>6.0000000000000001E-3</v>
      </c>
      <c r="FD75" s="12">
        <v>4.0000000000000001E-3</v>
      </c>
      <c r="FE75" s="12">
        <v>2E-3</v>
      </c>
      <c r="FF75" s="12">
        <v>4.0000000000000001E-3</v>
      </c>
      <c r="FG75" s="12">
        <v>2.1000000000000001E-2</v>
      </c>
      <c r="FH75" s="12">
        <v>0.02</v>
      </c>
      <c r="FI75" s="12">
        <v>4.0000000000000001E-3</v>
      </c>
      <c r="FJ75" s="12">
        <v>4.0000000000000001E-3</v>
      </c>
      <c r="FK75" s="12">
        <v>2.7E-2</v>
      </c>
      <c r="FL75" s="12">
        <v>0.05</v>
      </c>
      <c r="FM75" s="12">
        <v>4.0000000000000001E-3</v>
      </c>
      <c r="FN75" s="12">
        <v>0.02</v>
      </c>
      <c r="FO75" s="12"/>
      <c r="FP75" s="12">
        <v>2E-3</v>
      </c>
      <c r="FQ75" s="12">
        <v>3.0000000000000001E-3</v>
      </c>
      <c r="FR75" s="12">
        <v>4.0000000000000001E-3</v>
      </c>
      <c r="FS75" s="12">
        <v>4.0000000000000001E-3</v>
      </c>
      <c r="FT75" s="12">
        <v>4.0000000000000001E-3</v>
      </c>
      <c r="FU75" s="12">
        <v>4.0000000000000001E-3</v>
      </c>
      <c r="FV75" s="12">
        <v>4.0000000000000001E-3</v>
      </c>
      <c r="FW75" s="12">
        <v>4.0000000000000001E-3</v>
      </c>
      <c r="FX75" s="12">
        <v>6.0000000000000001E-3</v>
      </c>
      <c r="FY75" s="12">
        <v>4.0000000000000001E-3</v>
      </c>
      <c r="FZ75" s="12">
        <v>3.0000000000000001E-3</v>
      </c>
      <c r="GA75" s="12">
        <v>4.0000000000000001E-3</v>
      </c>
      <c r="GB75" s="12">
        <v>3.0000000000000001E-3</v>
      </c>
      <c r="GC75" s="12">
        <v>5.0000000000000001E-3</v>
      </c>
      <c r="GD75" s="12">
        <v>4.0000000000000001E-3</v>
      </c>
      <c r="GE75" s="12">
        <v>4.0000000000000001E-3</v>
      </c>
      <c r="GF75" s="12">
        <v>3.0000000000000001E-3</v>
      </c>
      <c r="GG75" s="12">
        <v>5.0000000000000001E-3</v>
      </c>
      <c r="GH75" s="12">
        <v>4.0000000000000001E-3</v>
      </c>
      <c r="GI75" s="12">
        <v>4.0000000000000001E-3</v>
      </c>
      <c r="GJ75" s="12">
        <v>4.0000000000000001E-3</v>
      </c>
      <c r="GK75" s="12">
        <v>4.0000000000000001E-3</v>
      </c>
      <c r="GL75" s="12">
        <v>4.0000000000000001E-3</v>
      </c>
      <c r="GM75" s="12">
        <v>4.0000000000000001E-3</v>
      </c>
      <c r="GN75" s="12">
        <v>4.0000000000000001E-3</v>
      </c>
      <c r="GO75" s="12">
        <v>5.0000000000000001E-3</v>
      </c>
      <c r="GP75" s="12">
        <v>4.0000000000000001E-3</v>
      </c>
      <c r="GQ75" s="12">
        <v>4.0000000000000001E-3</v>
      </c>
      <c r="GR75" s="12">
        <v>5.0000000000000001E-3</v>
      </c>
      <c r="GS75" s="12">
        <v>4.0000000000000001E-3</v>
      </c>
      <c r="GT75" s="12">
        <v>4.0000000000000001E-3</v>
      </c>
      <c r="GU75" s="12">
        <v>3.0000000000000001E-3</v>
      </c>
      <c r="GV75" s="12">
        <v>5.0000000000000001E-3</v>
      </c>
      <c r="GW75" s="12">
        <v>3.0000000000000001E-3</v>
      </c>
      <c r="GX75" s="12">
        <v>5.0000000000000001E-3</v>
      </c>
      <c r="GY75" s="12">
        <v>4.0000000000000001E-3</v>
      </c>
      <c r="GZ75" s="12">
        <v>5.0000000000000001E-3</v>
      </c>
      <c r="HA75" s="12">
        <v>3.0000000000000001E-3</v>
      </c>
      <c r="HB75" s="12">
        <v>5.0000000000000001E-3</v>
      </c>
      <c r="HC75" s="12">
        <v>5.0000000000000001E-3</v>
      </c>
      <c r="HD75" s="12">
        <v>3.0000000000000001E-3</v>
      </c>
      <c r="HE75" s="12">
        <v>4.0000000000000001E-3</v>
      </c>
      <c r="HF75" s="12">
        <v>4.0000000000000001E-3</v>
      </c>
      <c r="HG75" s="12">
        <v>4.0000000000000001E-3</v>
      </c>
      <c r="HH75" s="12">
        <v>5.0000000000000001E-3</v>
      </c>
      <c r="HI75" s="12">
        <v>4.0000000000000001E-3</v>
      </c>
      <c r="HJ75" s="12">
        <v>5.0000000000000001E-3</v>
      </c>
      <c r="HK75" s="12">
        <v>5.0000000000000001E-3</v>
      </c>
      <c r="HL75" s="12">
        <v>5.0000000000000001E-3</v>
      </c>
      <c r="HM75" s="12">
        <v>4.0000000000000001E-3</v>
      </c>
      <c r="HN75" s="12">
        <v>4.0000000000000001E-3</v>
      </c>
      <c r="HO75" s="12">
        <v>5.0000000000000001E-3</v>
      </c>
      <c r="HP75" s="12">
        <v>4.0000000000000001E-3</v>
      </c>
      <c r="HQ75" s="12">
        <v>3.0000000000000001E-3</v>
      </c>
      <c r="HR75" s="12">
        <v>4.0000000000000001E-3</v>
      </c>
      <c r="HS75" s="12">
        <v>5.0000000000000001E-3</v>
      </c>
      <c r="HT75" s="12">
        <v>4.0000000000000001E-3</v>
      </c>
      <c r="HU75" s="12">
        <v>2E-3</v>
      </c>
      <c r="HV75" s="12">
        <v>4.0000000000000001E-3</v>
      </c>
      <c r="HW75" s="12">
        <v>4.0000000000000001E-3</v>
      </c>
      <c r="HX75" s="12">
        <v>4.0000000000000001E-3</v>
      </c>
      <c r="HY75" s="12">
        <v>4.0000000000000001E-3</v>
      </c>
      <c r="HZ75" s="12">
        <v>4.0000000000000001E-3</v>
      </c>
      <c r="IA75" s="12">
        <v>3.0000000000000001E-3</v>
      </c>
      <c r="IB75" s="12">
        <v>5.0000000000000001E-3</v>
      </c>
      <c r="IC75" s="12">
        <v>4.0000000000000001E-3</v>
      </c>
      <c r="ID75" s="12">
        <v>4.0000000000000001E-3</v>
      </c>
    </row>
    <row r="76" spans="1:238">
      <c r="A76" s="40"/>
      <c r="B76" s="11"/>
      <c r="C76" s="41" t="s">
        <v>243</v>
      </c>
      <c r="D76" s="21">
        <f t="shared" si="31"/>
        <v>2134.8729999999991</v>
      </c>
      <c r="E76" s="24">
        <f t="shared" si="32"/>
        <v>2134.8729999999991</v>
      </c>
      <c r="F76" s="13"/>
      <c r="G76" s="12">
        <v>8.0920000000000005</v>
      </c>
      <c r="H76" s="12">
        <v>8.0920000000000005</v>
      </c>
      <c r="I76" s="12">
        <v>4.8550000000000004</v>
      </c>
      <c r="J76" s="12">
        <v>4.8550000000000004</v>
      </c>
      <c r="K76" s="12">
        <v>8.0920000000000005</v>
      </c>
      <c r="L76" s="12">
        <v>8.0920000000000005</v>
      </c>
      <c r="M76" s="12">
        <v>4.8550000000000004</v>
      </c>
      <c r="N76" s="12">
        <v>4.8550000000000004</v>
      </c>
      <c r="O76" s="12">
        <v>8.0920000000000005</v>
      </c>
      <c r="P76" s="12">
        <v>8.0920000000000005</v>
      </c>
      <c r="Q76" s="12">
        <v>4.8550000000000004</v>
      </c>
      <c r="R76" s="12">
        <v>4.8550000000000004</v>
      </c>
      <c r="S76" s="12">
        <v>8.0920000000000005</v>
      </c>
      <c r="T76" s="12">
        <v>8.0920000000000005</v>
      </c>
      <c r="U76" s="12">
        <v>4.8550000000000004</v>
      </c>
      <c r="V76" s="12">
        <v>4.8550000000000004</v>
      </c>
      <c r="W76" s="12">
        <v>8.0920000000000005</v>
      </c>
      <c r="X76" s="12">
        <v>8.0920000000000005</v>
      </c>
      <c r="Y76" s="12">
        <v>4.8550000000000004</v>
      </c>
      <c r="Z76" s="22">
        <f>87.69+4.855</f>
        <v>92.545000000000002</v>
      </c>
      <c r="AA76" s="12">
        <v>8.0920000000000005</v>
      </c>
      <c r="AB76" s="12">
        <v>9.7100000000000009</v>
      </c>
      <c r="AC76" s="12">
        <v>8.0920000000000005</v>
      </c>
      <c r="AD76" s="12">
        <v>6.4729999999999999</v>
      </c>
      <c r="AE76" s="12">
        <v>8.0920000000000005</v>
      </c>
      <c r="AF76" s="12">
        <v>6.4729999999999999</v>
      </c>
      <c r="AG76" s="12">
        <v>9.7100000000000009</v>
      </c>
      <c r="AH76" s="12">
        <v>9.7100000000000009</v>
      </c>
      <c r="AI76" s="12">
        <v>9.7100000000000009</v>
      </c>
      <c r="AJ76" s="12">
        <v>8.0920000000000005</v>
      </c>
      <c r="AK76" s="12">
        <v>8.0920000000000005</v>
      </c>
      <c r="AL76" s="12">
        <v>8.0920000000000005</v>
      </c>
      <c r="AM76" s="12">
        <v>6.4729999999999999</v>
      </c>
      <c r="AN76" s="12">
        <v>8.0920000000000005</v>
      </c>
      <c r="AO76" s="12">
        <v>6.4729999999999999</v>
      </c>
      <c r="AP76" s="12">
        <v>8.0920000000000005</v>
      </c>
      <c r="AQ76" s="12">
        <v>6.4729999999999999</v>
      </c>
      <c r="AR76" s="12">
        <v>8.0920000000000005</v>
      </c>
      <c r="AS76" s="12">
        <v>9.7100000000000009</v>
      </c>
      <c r="AT76" s="12">
        <v>8.0920000000000005</v>
      </c>
      <c r="AU76" s="12">
        <v>8.0920000000000005</v>
      </c>
      <c r="AV76" s="12">
        <v>8.0920000000000005</v>
      </c>
      <c r="AW76" s="12">
        <v>8.0920000000000005</v>
      </c>
      <c r="AX76" s="12">
        <v>9.7100000000000009</v>
      </c>
      <c r="AY76" s="12">
        <v>9.7100000000000009</v>
      </c>
      <c r="AZ76" s="12">
        <v>9.7100000000000009</v>
      </c>
      <c r="BA76" s="12">
        <v>8.0920000000000005</v>
      </c>
      <c r="BB76" s="12">
        <v>9.7100000000000009</v>
      </c>
      <c r="BC76" s="12">
        <v>9.7100000000000009</v>
      </c>
      <c r="BD76" s="12">
        <v>9.7100000000000009</v>
      </c>
      <c r="BE76" s="12">
        <v>11.327999999999999</v>
      </c>
      <c r="BF76" s="12">
        <v>9.7100000000000009</v>
      </c>
      <c r="BG76" s="12">
        <v>8.0920000000000005</v>
      </c>
      <c r="BH76" s="12">
        <v>6.4729999999999999</v>
      </c>
      <c r="BI76" s="12">
        <v>6.4729999999999999</v>
      </c>
      <c r="BJ76" s="12">
        <v>8.0920000000000005</v>
      </c>
      <c r="BK76" s="12">
        <v>8.0920000000000005</v>
      </c>
      <c r="BL76" s="12">
        <v>8.0920000000000005</v>
      </c>
      <c r="BM76" s="12">
        <v>6.4729999999999999</v>
      </c>
      <c r="BN76" s="12">
        <v>8.0920000000000005</v>
      </c>
      <c r="BO76" s="12">
        <v>4.8550000000000004</v>
      </c>
      <c r="BP76" s="12">
        <v>8.0920000000000005</v>
      </c>
      <c r="BQ76" s="12">
        <v>1.619</v>
      </c>
      <c r="BR76" s="12">
        <v>6.4729999999999999</v>
      </c>
      <c r="BS76" s="12">
        <v>6.4729999999999999</v>
      </c>
      <c r="BT76" s="12">
        <v>6.4729999999999999</v>
      </c>
      <c r="BU76" s="12">
        <v>3.2370000000000001</v>
      </c>
      <c r="BV76" s="12">
        <v>4.8550000000000004</v>
      </c>
      <c r="BW76" s="12">
        <v>8.0920000000000005</v>
      </c>
      <c r="BX76" s="12">
        <v>6.4729999999999999</v>
      </c>
      <c r="BY76" s="12">
        <v>3.2370000000000001</v>
      </c>
      <c r="BZ76" s="12">
        <v>4.8550000000000004</v>
      </c>
      <c r="CA76" s="12">
        <v>6.4729999999999999</v>
      </c>
      <c r="CB76" s="12">
        <v>3.2370000000000001</v>
      </c>
      <c r="CC76" s="12">
        <v>4.8550000000000004</v>
      </c>
      <c r="CD76" s="12">
        <v>6.4729999999999999</v>
      </c>
      <c r="CE76" s="12">
        <v>4.8550000000000004</v>
      </c>
      <c r="CF76" s="12">
        <v>6.4729999999999999</v>
      </c>
      <c r="CG76" s="12">
        <v>8.0920000000000005</v>
      </c>
      <c r="CH76" s="12">
        <v>6.4729999999999999</v>
      </c>
      <c r="CI76" s="12">
        <v>4.8550000000000004</v>
      </c>
      <c r="CJ76" s="12">
        <v>6.4729999999999999</v>
      </c>
      <c r="CK76" s="12">
        <v>8.0920000000000005</v>
      </c>
      <c r="CL76" s="12">
        <v>6.4729999999999999</v>
      </c>
      <c r="CM76" s="12">
        <v>4.8550000000000004</v>
      </c>
      <c r="CN76" s="12">
        <v>6.4729999999999999</v>
      </c>
      <c r="CO76" s="12">
        <v>8.0920000000000005</v>
      </c>
      <c r="CP76" s="12">
        <v>4.8550000000000004</v>
      </c>
      <c r="CQ76" s="12">
        <v>6.4729999999999999</v>
      </c>
      <c r="CR76" s="12">
        <v>6.4729999999999999</v>
      </c>
      <c r="CS76" s="12">
        <v>4.8550000000000004</v>
      </c>
      <c r="CT76" s="12">
        <v>16.183</v>
      </c>
      <c r="CU76" s="12">
        <v>8.0920000000000005</v>
      </c>
      <c r="CV76" s="12">
        <v>6.4729999999999999</v>
      </c>
      <c r="CW76" s="12">
        <v>6.4729999999999999</v>
      </c>
      <c r="CX76" s="12">
        <v>4.8550000000000004</v>
      </c>
      <c r="CY76" s="19">
        <v>8.0920000000000005</v>
      </c>
      <c r="CZ76" s="22">
        <v>4.8550000000000004</v>
      </c>
      <c r="DA76" s="12">
        <v>6.4729999999999999</v>
      </c>
      <c r="DB76" s="12">
        <v>1.619</v>
      </c>
      <c r="DC76" s="12">
        <v>4.8550000000000004</v>
      </c>
      <c r="DD76" s="12">
        <v>8.0920000000000005</v>
      </c>
      <c r="DE76" s="12">
        <v>6.4729999999999999</v>
      </c>
      <c r="DF76" s="12">
        <v>3.2370000000000001</v>
      </c>
      <c r="DG76" s="12">
        <v>4.8550000000000004</v>
      </c>
      <c r="DH76" s="12">
        <v>12.946</v>
      </c>
      <c r="DI76" s="12">
        <v>14.566000000000001</v>
      </c>
      <c r="DJ76" s="19">
        <v>29.131</v>
      </c>
      <c r="DK76" s="12">
        <v>40.457000000000001</v>
      </c>
      <c r="DL76" s="12">
        <v>22.655999999999999</v>
      </c>
      <c r="DM76" s="12">
        <v>30.748000000000001</v>
      </c>
      <c r="DN76" s="12">
        <v>51.787999999999997</v>
      </c>
      <c r="DO76" s="12">
        <v>8.0920000000000005</v>
      </c>
      <c r="DP76" s="12">
        <v>4.8550000000000004</v>
      </c>
      <c r="DQ76" s="12">
        <v>6.4729999999999999</v>
      </c>
      <c r="DR76" s="12">
        <v>8.0920000000000005</v>
      </c>
      <c r="DS76" s="12">
        <v>6.4729999999999999</v>
      </c>
      <c r="DT76" s="12">
        <v>4.8550000000000004</v>
      </c>
      <c r="DU76" s="12">
        <v>6.4729999999999999</v>
      </c>
      <c r="DV76" s="12">
        <v>59.878</v>
      </c>
      <c r="DW76" s="12">
        <v>9.7100000000000009</v>
      </c>
      <c r="DX76" s="12">
        <v>43.695</v>
      </c>
      <c r="DY76" s="12">
        <v>9.7100000000000009</v>
      </c>
      <c r="DZ76" s="12">
        <v>9.7100000000000009</v>
      </c>
      <c r="EA76" s="12">
        <v>4.8550000000000004</v>
      </c>
      <c r="EB76" s="12">
        <v>6.4729999999999999</v>
      </c>
      <c r="EC76" s="12">
        <v>21.038</v>
      </c>
      <c r="ED76" s="12">
        <v>16.183</v>
      </c>
      <c r="EE76" s="12">
        <v>21.038</v>
      </c>
      <c r="EF76" s="12">
        <v>16.183</v>
      </c>
      <c r="EG76" s="12">
        <v>3.2370000000000001</v>
      </c>
      <c r="EH76" s="12">
        <v>12.946</v>
      </c>
      <c r="EI76" s="12">
        <v>6.4729999999999999</v>
      </c>
      <c r="EJ76" s="12">
        <v>4.8550000000000004</v>
      </c>
      <c r="EK76" s="12">
        <v>6.4729999999999999</v>
      </c>
      <c r="EL76" s="12">
        <v>8.0920000000000005</v>
      </c>
      <c r="EM76" s="12">
        <v>8.0920000000000005</v>
      </c>
      <c r="EN76" s="12">
        <v>6.4729999999999999</v>
      </c>
      <c r="EO76" s="12">
        <v>4.8550000000000004</v>
      </c>
      <c r="EP76" s="12">
        <v>4.8550000000000004</v>
      </c>
      <c r="EQ76" s="12">
        <v>6.4729999999999999</v>
      </c>
      <c r="ER76" s="12">
        <v>8.0920000000000005</v>
      </c>
      <c r="ES76" s="12">
        <v>6.4729999999999999</v>
      </c>
      <c r="ET76" s="12">
        <v>8.0920000000000005</v>
      </c>
      <c r="EU76" s="12">
        <v>6.4729999999999999</v>
      </c>
      <c r="EV76" s="12">
        <v>3.2370000000000001</v>
      </c>
      <c r="EW76" s="12">
        <v>4.8550000000000004</v>
      </c>
      <c r="EX76" s="12">
        <v>6.4729999999999999</v>
      </c>
      <c r="EY76" s="12">
        <v>3.2370000000000001</v>
      </c>
      <c r="EZ76" s="12">
        <v>6.4729999999999999</v>
      </c>
      <c r="FA76" s="12">
        <v>6.4729999999999999</v>
      </c>
      <c r="FB76" s="12">
        <v>6.4729999999999999</v>
      </c>
      <c r="FC76" s="12">
        <v>9.7100000000000009</v>
      </c>
      <c r="FD76" s="12">
        <v>6.4729999999999999</v>
      </c>
      <c r="FE76" s="12">
        <v>3.2370000000000001</v>
      </c>
      <c r="FF76" s="12">
        <v>6.4729999999999999</v>
      </c>
      <c r="FG76" s="12">
        <v>33.984000000000002</v>
      </c>
      <c r="FH76" s="12">
        <v>32.366</v>
      </c>
      <c r="FI76" s="12">
        <v>6.4729999999999999</v>
      </c>
      <c r="FJ76" s="12">
        <v>6.4729999999999999</v>
      </c>
      <c r="FK76" s="12">
        <v>43.695</v>
      </c>
      <c r="FL76" s="12">
        <v>80.915999999999997</v>
      </c>
      <c r="FM76" s="12">
        <v>6.4729999999999999</v>
      </c>
      <c r="FN76" s="12">
        <v>32.366</v>
      </c>
      <c r="FO76" s="12"/>
      <c r="FP76" s="12">
        <v>3.2370000000000001</v>
      </c>
      <c r="FQ76" s="12">
        <v>4.8550000000000004</v>
      </c>
      <c r="FR76" s="12">
        <v>6.4729999999999999</v>
      </c>
      <c r="FS76" s="12">
        <v>6.4729999999999999</v>
      </c>
      <c r="FT76" s="12">
        <v>6.4729999999999999</v>
      </c>
      <c r="FU76" s="12">
        <v>6.4729999999999999</v>
      </c>
      <c r="FV76" s="12">
        <v>6.4729999999999999</v>
      </c>
      <c r="FW76" s="12">
        <v>6.4729999999999999</v>
      </c>
      <c r="FX76" s="12">
        <v>9.7100000000000009</v>
      </c>
      <c r="FY76" s="12">
        <v>6.4729999999999999</v>
      </c>
      <c r="FZ76" s="12">
        <v>4.8550000000000004</v>
      </c>
      <c r="GA76" s="12">
        <v>6.4729999999999999</v>
      </c>
      <c r="GB76" s="12">
        <v>4.8550000000000004</v>
      </c>
      <c r="GC76" s="12">
        <v>8.0920000000000005</v>
      </c>
      <c r="GD76" s="12">
        <v>6.4729999999999999</v>
      </c>
      <c r="GE76" s="12">
        <v>6.4729999999999999</v>
      </c>
      <c r="GF76" s="12">
        <v>4.8550000000000004</v>
      </c>
      <c r="GG76" s="12">
        <v>8.0920000000000005</v>
      </c>
      <c r="GH76" s="12">
        <v>6.4729999999999999</v>
      </c>
      <c r="GI76" s="12">
        <v>6.4729999999999999</v>
      </c>
      <c r="GJ76" s="12">
        <v>6.4729999999999999</v>
      </c>
      <c r="GK76" s="12">
        <v>6.4729999999999999</v>
      </c>
      <c r="GL76" s="12">
        <v>6.4729999999999999</v>
      </c>
      <c r="GM76" s="12">
        <v>6.4729999999999999</v>
      </c>
      <c r="GN76" s="12">
        <v>6.4729999999999999</v>
      </c>
      <c r="GO76" s="12">
        <v>8.0920000000000005</v>
      </c>
      <c r="GP76" s="12">
        <v>6.4729999999999999</v>
      </c>
      <c r="GQ76" s="12">
        <v>6.4729999999999999</v>
      </c>
      <c r="GR76" s="12">
        <v>8.0920000000000005</v>
      </c>
      <c r="GS76" s="12">
        <v>6.4729999999999999</v>
      </c>
      <c r="GT76" s="12">
        <v>6.4729999999999999</v>
      </c>
      <c r="GU76" s="12">
        <v>4.8550000000000004</v>
      </c>
      <c r="GV76" s="12">
        <v>8.0920000000000005</v>
      </c>
      <c r="GW76" s="12">
        <v>4.8550000000000004</v>
      </c>
      <c r="GX76" s="12">
        <v>8.0920000000000005</v>
      </c>
      <c r="GY76" s="12">
        <v>6.4729999999999999</v>
      </c>
      <c r="GZ76" s="12">
        <v>8.0920000000000005</v>
      </c>
      <c r="HA76" s="12">
        <v>4.8550000000000004</v>
      </c>
      <c r="HB76" s="12">
        <v>8.0920000000000005</v>
      </c>
      <c r="HC76" s="12">
        <v>8.0920000000000005</v>
      </c>
      <c r="HD76" s="12">
        <v>4.8550000000000004</v>
      </c>
      <c r="HE76" s="12">
        <v>6.4729999999999999</v>
      </c>
      <c r="HF76" s="12">
        <v>6.4729999999999999</v>
      </c>
      <c r="HG76" s="12">
        <v>6.4729999999999999</v>
      </c>
      <c r="HH76" s="12">
        <v>8.0920000000000005</v>
      </c>
      <c r="HI76" s="12">
        <v>6.4729999999999999</v>
      </c>
      <c r="HJ76" s="12">
        <v>8.0920000000000005</v>
      </c>
      <c r="HK76" s="12">
        <v>8.0920000000000005</v>
      </c>
      <c r="HL76" s="12">
        <v>8.0920000000000005</v>
      </c>
      <c r="HM76" s="12">
        <v>6.4729999999999999</v>
      </c>
      <c r="HN76" s="12">
        <v>6.4729999999999999</v>
      </c>
      <c r="HO76" s="12">
        <v>8.0920000000000005</v>
      </c>
      <c r="HP76" s="12">
        <v>6.4729999999999999</v>
      </c>
      <c r="HQ76" s="12">
        <v>4.8550000000000004</v>
      </c>
      <c r="HR76" s="12">
        <v>6.4729999999999999</v>
      </c>
      <c r="HS76" s="12">
        <v>8.0920000000000005</v>
      </c>
      <c r="HT76" s="12">
        <v>6.4729999999999999</v>
      </c>
      <c r="HU76" s="12">
        <v>3.2370000000000001</v>
      </c>
      <c r="HV76" s="12">
        <v>6.4729999999999999</v>
      </c>
      <c r="HW76" s="12">
        <v>6.4729999999999999</v>
      </c>
      <c r="HX76" s="12">
        <v>6.4729999999999999</v>
      </c>
      <c r="HY76" s="12">
        <v>6.4729999999999999</v>
      </c>
      <c r="HZ76" s="12">
        <v>6.4729999999999999</v>
      </c>
      <c r="IA76" s="12">
        <v>4.8550000000000004</v>
      </c>
      <c r="IB76" s="12">
        <v>8.0920000000000005</v>
      </c>
      <c r="IC76" s="12">
        <v>6.4729999999999999</v>
      </c>
      <c r="ID76" s="12">
        <v>6.4729999999999999</v>
      </c>
    </row>
    <row r="77" spans="1:238">
      <c r="A77" s="40" t="s">
        <v>324</v>
      </c>
      <c r="B77" s="11" t="s">
        <v>325</v>
      </c>
      <c r="C77" s="41" t="s">
        <v>266</v>
      </c>
      <c r="D77" s="47">
        <f t="shared" si="31"/>
        <v>17</v>
      </c>
      <c r="E77" s="13">
        <f t="shared" si="32"/>
        <v>17</v>
      </c>
      <c r="F77" s="13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9"/>
      <c r="CZ77" s="22"/>
      <c r="DA77" s="12"/>
      <c r="DB77" s="12"/>
      <c r="DC77" s="12"/>
      <c r="DD77" s="12"/>
      <c r="DE77" s="12"/>
      <c r="DF77" s="12"/>
      <c r="DG77" s="12"/>
      <c r="DH77" s="12"/>
      <c r="DI77" s="12"/>
      <c r="DJ77" s="19">
        <v>2</v>
      </c>
      <c r="DK77" s="12">
        <v>1</v>
      </c>
      <c r="DL77" s="12">
        <v>1</v>
      </c>
      <c r="DM77" s="12">
        <v>2</v>
      </c>
      <c r="DN77" s="12">
        <v>1</v>
      </c>
      <c r="DO77" s="12"/>
      <c r="DP77" s="12"/>
      <c r="DQ77" s="12"/>
      <c r="DR77" s="12"/>
      <c r="DS77" s="12"/>
      <c r="DT77" s="12"/>
      <c r="DU77" s="12"/>
      <c r="DV77" s="12">
        <v>3</v>
      </c>
      <c r="DW77" s="12">
        <v>1</v>
      </c>
      <c r="DX77" s="12">
        <v>2</v>
      </c>
      <c r="DY77" s="12"/>
      <c r="DZ77" s="12"/>
      <c r="EA77" s="12"/>
      <c r="EB77" s="12"/>
      <c r="EC77" s="12"/>
      <c r="ED77" s="12"/>
      <c r="EE77" s="12"/>
      <c r="EF77" s="12"/>
      <c r="EG77" s="12"/>
      <c r="EH77" s="12">
        <v>1</v>
      </c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>
        <v>1</v>
      </c>
      <c r="FH77" s="12"/>
      <c r="FI77" s="12"/>
      <c r="FJ77" s="12"/>
      <c r="FK77" s="12"/>
      <c r="FL77" s="12">
        <v>2</v>
      </c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</row>
    <row r="78" spans="1:238">
      <c r="A78" s="40"/>
      <c r="B78" s="11"/>
      <c r="C78" s="41" t="s">
        <v>243</v>
      </c>
      <c r="D78" s="47">
        <f t="shared" si="31"/>
        <v>86.822999999999993</v>
      </c>
      <c r="E78" s="13">
        <f t="shared" si="32"/>
        <v>86.822999999999993</v>
      </c>
      <c r="F78" s="13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9"/>
      <c r="CZ78" s="22"/>
      <c r="DA78" s="12"/>
      <c r="DB78" s="12"/>
      <c r="DC78" s="12"/>
      <c r="DD78" s="12"/>
      <c r="DE78" s="12"/>
      <c r="DF78" s="12"/>
      <c r="DG78" s="12"/>
      <c r="DH78" s="12"/>
      <c r="DI78" s="12"/>
      <c r="DJ78" s="19">
        <v>10.215</v>
      </c>
      <c r="DK78" s="12">
        <v>5.1070000000000002</v>
      </c>
      <c r="DL78" s="12">
        <v>5.1070000000000002</v>
      </c>
      <c r="DM78" s="12">
        <v>10.215</v>
      </c>
      <c r="DN78" s="12">
        <v>5.1070000000000002</v>
      </c>
      <c r="DO78" s="12"/>
      <c r="DP78" s="12"/>
      <c r="DQ78" s="12"/>
      <c r="DR78" s="12"/>
      <c r="DS78" s="12"/>
      <c r="DT78" s="12"/>
      <c r="DU78" s="12"/>
      <c r="DV78" s="12">
        <v>15.321</v>
      </c>
      <c r="DW78" s="12">
        <v>5.1070000000000002</v>
      </c>
      <c r="DX78" s="12">
        <v>10.215</v>
      </c>
      <c r="DY78" s="12"/>
      <c r="DZ78" s="12"/>
      <c r="EA78" s="12"/>
      <c r="EB78" s="12"/>
      <c r="EC78" s="12"/>
      <c r="ED78" s="12"/>
      <c r="EE78" s="12"/>
      <c r="EF78" s="12"/>
      <c r="EG78" s="12"/>
      <c r="EH78" s="12">
        <v>5.1070000000000002</v>
      </c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>
        <v>5.1070000000000002</v>
      </c>
      <c r="FH78" s="12"/>
      <c r="FI78" s="12"/>
      <c r="FJ78" s="12"/>
      <c r="FK78" s="12"/>
      <c r="FL78" s="12">
        <v>10.215</v>
      </c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</row>
    <row r="79" spans="1:238" ht="16.5" customHeight="1">
      <c r="A79" s="40" t="s">
        <v>326</v>
      </c>
      <c r="B79" s="15" t="s">
        <v>327</v>
      </c>
      <c r="C79" s="41" t="s">
        <v>266</v>
      </c>
      <c r="D79" s="47">
        <f t="shared" si="31"/>
        <v>2739</v>
      </c>
      <c r="E79" s="13">
        <f t="shared" si="32"/>
        <v>2739</v>
      </c>
      <c r="F79" s="13"/>
      <c r="G79" s="12">
        <v>7</v>
      </c>
      <c r="H79" s="12">
        <v>8</v>
      </c>
      <c r="I79" s="12">
        <v>8</v>
      </c>
      <c r="J79" s="12">
        <v>3</v>
      </c>
      <c r="K79" s="12">
        <v>8</v>
      </c>
      <c r="L79" s="12">
        <v>8</v>
      </c>
      <c r="M79" s="12">
        <v>3</v>
      </c>
      <c r="N79" s="12">
        <v>2</v>
      </c>
      <c r="O79" s="12">
        <v>8</v>
      </c>
      <c r="P79" s="12">
        <v>8</v>
      </c>
      <c r="Q79" s="12">
        <v>8</v>
      </c>
      <c r="R79" s="12">
        <v>8</v>
      </c>
      <c r="S79" s="12">
        <v>8</v>
      </c>
      <c r="T79" s="12">
        <v>8</v>
      </c>
      <c r="U79" s="12">
        <v>8</v>
      </c>
      <c r="V79" s="12">
        <v>8</v>
      </c>
      <c r="W79" s="12">
        <v>8</v>
      </c>
      <c r="X79" s="12">
        <v>8</v>
      </c>
      <c r="Y79" s="12">
        <v>8</v>
      </c>
      <c r="Z79" s="12">
        <v>8</v>
      </c>
      <c r="AA79" s="12">
        <v>21</v>
      </c>
      <c r="AB79" s="12">
        <v>16</v>
      </c>
      <c r="AC79" s="12">
        <v>8</v>
      </c>
      <c r="AD79" s="12">
        <v>4</v>
      </c>
      <c r="AE79" s="12">
        <v>7</v>
      </c>
      <c r="AF79" s="12">
        <v>10</v>
      </c>
      <c r="AG79" s="12">
        <v>10</v>
      </c>
      <c r="AH79" s="12">
        <v>10</v>
      </c>
      <c r="AI79" s="12">
        <v>9</v>
      </c>
      <c r="AJ79" s="12">
        <v>8</v>
      </c>
      <c r="AK79" s="12">
        <v>5</v>
      </c>
      <c r="AL79" s="12">
        <v>5</v>
      </c>
      <c r="AM79" s="12">
        <v>4</v>
      </c>
      <c r="AN79" s="12">
        <v>3</v>
      </c>
      <c r="AO79" s="12">
        <v>8</v>
      </c>
      <c r="AP79" s="12">
        <v>6</v>
      </c>
      <c r="AQ79" s="12">
        <v>10</v>
      </c>
      <c r="AR79" s="12">
        <v>4</v>
      </c>
      <c r="AS79" s="12">
        <v>4</v>
      </c>
      <c r="AT79" s="12">
        <v>9</v>
      </c>
      <c r="AU79" s="12">
        <v>7</v>
      </c>
      <c r="AV79" s="12">
        <v>7</v>
      </c>
      <c r="AW79" s="12">
        <v>8</v>
      </c>
      <c r="AX79" s="12">
        <v>7</v>
      </c>
      <c r="AY79" s="12">
        <v>9</v>
      </c>
      <c r="AZ79" s="12">
        <v>6</v>
      </c>
      <c r="BA79" s="12">
        <f>21+5</f>
        <v>26</v>
      </c>
      <c r="BB79" s="12">
        <v>4</v>
      </c>
      <c r="BC79" s="12">
        <v>8</v>
      </c>
      <c r="BD79" s="12">
        <v>4</v>
      </c>
      <c r="BE79" s="12">
        <v>7</v>
      </c>
      <c r="BF79" s="12">
        <v>7</v>
      </c>
      <c r="BG79" s="12">
        <v>3</v>
      </c>
      <c r="BH79" s="12">
        <v>4</v>
      </c>
      <c r="BI79" s="12">
        <v>8</v>
      </c>
      <c r="BJ79" s="12">
        <v>6</v>
      </c>
      <c r="BK79" s="12">
        <f>27+10</f>
        <v>37</v>
      </c>
      <c r="BL79" s="12">
        <v>5</v>
      </c>
      <c r="BM79" s="12">
        <v>14</v>
      </c>
      <c r="BN79" s="12">
        <v>8</v>
      </c>
      <c r="BO79" s="12">
        <v>3</v>
      </c>
      <c r="BP79" s="12">
        <v>8</v>
      </c>
      <c r="BQ79" s="12">
        <v>4</v>
      </c>
      <c r="BR79" s="12">
        <v>3</v>
      </c>
      <c r="BS79" s="12">
        <v>7</v>
      </c>
      <c r="BT79" s="12">
        <v>8</v>
      </c>
      <c r="BU79" s="12"/>
      <c r="BV79" s="12">
        <v>3</v>
      </c>
      <c r="BW79" s="12">
        <v>8</v>
      </c>
      <c r="BX79" s="12">
        <v>8</v>
      </c>
      <c r="BY79" s="12">
        <v>3</v>
      </c>
      <c r="BZ79" s="12">
        <v>8</v>
      </c>
      <c r="CA79" s="12">
        <v>8</v>
      </c>
      <c r="CB79" s="12">
        <v>8</v>
      </c>
      <c r="CC79" s="12">
        <v>8</v>
      </c>
      <c r="CD79" s="12">
        <v>8</v>
      </c>
      <c r="CE79" s="12">
        <v>6</v>
      </c>
      <c r="CF79" s="12">
        <v>5</v>
      </c>
      <c r="CG79" s="12">
        <v>5</v>
      </c>
      <c r="CH79" s="12">
        <v>7</v>
      </c>
      <c r="CI79" s="12">
        <v>5</v>
      </c>
      <c r="CJ79" s="12">
        <v>5</v>
      </c>
      <c r="CK79" s="12">
        <v>8</v>
      </c>
      <c r="CL79" s="12">
        <v>6</v>
      </c>
      <c r="CM79" s="12">
        <v>5</v>
      </c>
      <c r="CN79" s="12">
        <v>8</v>
      </c>
      <c r="CO79" s="12">
        <v>6</v>
      </c>
      <c r="CP79" s="12">
        <v>11</v>
      </c>
      <c r="CQ79" s="12">
        <v>4</v>
      </c>
      <c r="CR79" s="12">
        <f>17+8</f>
        <v>25</v>
      </c>
      <c r="CS79" s="12">
        <v>3</v>
      </c>
      <c r="CT79" s="12">
        <v>15</v>
      </c>
      <c r="CU79" s="12">
        <v>8</v>
      </c>
      <c r="CV79" s="12">
        <v>13</v>
      </c>
      <c r="CW79" s="12">
        <v>9</v>
      </c>
      <c r="CX79" s="12">
        <v>6</v>
      </c>
      <c r="CY79" s="19">
        <v>7</v>
      </c>
      <c r="CZ79" s="22">
        <v>5</v>
      </c>
      <c r="DA79" s="12">
        <v>5</v>
      </c>
      <c r="DB79" s="12">
        <v>4</v>
      </c>
      <c r="DC79" s="12">
        <v>5</v>
      </c>
      <c r="DD79" s="12">
        <v>7</v>
      </c>
      <c r="DE79" s="12">
        <v>3</v>
      </c>
      <c r="DF79" s="12">
        <v>7</v>
      </c>
      <c r="DG79" s="12">
        <v>6</v>
      </c>
      <c r="DH79" s="12">
        <v>7</v>
      </c>
      <c r="DI79" s="12">
        <v>10</v>
      </c>
      <c r="DJ79" s="19">
        <f>44+21</f>
        <v>65</v>
      </c>
      <c r="DK79" s="12">
        <v>26</v>
      </c>
      <c r="DL79" s="12">
        <v>51</v>
      </c>
      <c r="DM79" s="12">
        <v>18</v>
      </c>
      <c r="DN79" s="12">
        <v>54</v>
      </c>
      <c r="DO79" s="12">
        <v>333</v>
      </c>
      <c r="DP79" s="12">
        <v>8</v>
      </c>
      <c r="DQ79" s="12">
        <v>8</v>
      </c>
      <c r="DR79" s="12">
        <v>8</v>
      </c>
      <c r="DS79" s="12">
        <v>8</v>
      </c>
      <c r="DT79" s="12">
        <v>8</v>
      </c>
      <c r="DU79" s="12">
        <v>8</v>
      </c>
      <c r="DV79" s="12">
        <v>60</v>
      </c>
      <c r="DW79" s="12">
        <v>24</v>
      </c>
      <c r="DX79" s="12">
        <v>58</v>
      </c>
      <c r="DY79" s="12">
        <v>9</v>
      </c>
      <c r="DZ79" s="12">
        <v>14</v>
      </c>
      <c r="EA79" s="12">
        <v>17</v>
      </c>
      <c r="EB79" s="12">
        <v>42</v>
      </c>
      <c r="EC79" s="12">
        <v>41</v>
      </c>
      <c r="ED79" s="12">
        <v>21</v>
      </c>
      <c r="EE79" s="12">
        <v>5</v>
      </c>
      <c r="EF79" s="12">
        <v>38</v>
      </c>
      <c r="EG79" s="12">
        <v>9</v>
      </c>
      <c r="EH79" s="12">
        <v>13</v>
      </c>
      <c r="EI79" s="12">
        <v>8</v>
      </c>
      <c r="EJ79" s="12">
        <v>5</v>
      </c>
      <c r="EK79" s="12">
        <v>4</v>
      </c>
      <c r="EL79" s="12">
        <v>7</v>
      </c>
      <c r="EM79" s="12">
        <v>9</v>
      </c>
      <c r="EN79" s="12">
        <v>4</v>
      </c>
      <c r="EO79" s="12">
        <v>9</v>
      </c>
      <c r="EP79" s="12">
        <v>3</v>
      </c>
      <c r="EQ79" s="12">
        <v>8</v>
      </c>
      <c r="ER79" s="12">
        <v>8</v>
      </c>
      <c r="ES79" s="12">
        <v>8</v>
      </c>
      <c r="ET79" s="12">
        <v>8</v>
      </c>
      <c r="EU79" s="12">
        <v>8</v>
      </c>
      <c r="EV79" s="12">
        <v>8</v>
      </c>
      <c r="EW79" s="12">
        <v>9</v>
      </c>
      <c r="EX79" s="12">
        <v>8</v>
      </c>
      <c r="EY79" s="12">
        <v>2</v>
      </c>
      <c r="EZ79" s="12">
        <v>6</v>
      </c>
      <c r="FA79" s="12">
        <v>8</v>
      </c>
      <c r="FB79" s="12">
        <v>8</v>
      </c>
      <c r="FC79" s="12">
        <v>8</v>
      </c>
      <c r="FD79" s="12">
        <v>8</v>
      </c>
      <c r="FE79" s="12">
        <v>8</v>
      </c>
      <c r="FF79" s="12">
        <v>8</v>
      </c>
      <c r="FG79" s="12">
        <v>35</v>
      </c>
      <c r="FH79" s="12">
        <v>56</v>
      </c>
      <c r="FI79" s="12">
        <v>8</v>
      </c>
      <c r="FJ79" s="12">
        <v>8</v>
      </c>
      <c r="FK79" s="12">
        <v>58</v>
      </c>
      <c r="FL79" s="12">
        <v>49</v>
      </c>
      <c r="FM79" s="12">
        <v>8</v>
      </c>
      <c r="FN79" s="12">
        <v>3</v>
      </c>
      <c r="FO79" s="12">
        <v>6</v>
      </c>
      <c r="FP79" s="12">
        <v>3</v>
      </c>
      <c r="FQ79" s="12">
        <v>9</v>
      </c>
      <c r="FR79" s="12">
        <v>8</v>
      </c>
      <c r="FS79" s="12">
        <v>8</v>
      </c>
      <c r="FT79" s="12">
        <v>8</v>
      </c>
      <c r="FU79" s="12">
        <v>8</v>
      </c>
      <c r="FV79" s="12">
        <v>5</v>
      </c>
      <c r="FW79" s="12">
        <v>3</v>
      </c>
      <c r="FX79" s="12">
        <v>7</v>
      </c>
      <c r="FY79" s="12">
        <v>3</v>
      </c>
      <c r="FZ79" s="12">
        <v>7</v>
      </c>
      <c r="GA79" s="12">
        <v>6</v>
      </c>
      <c r="GB79" s="12">
        <v>4</v>
      </c>
      <c r="GC79" s="12">
        <v>3</v>
      </c>
      <c r="GD79" s="12">
        <v>6</v>
      </c>
      <c r="GE79" s="12">
        <v>6</v>
      </c>
      <c r="GF79" s="12">
        <v>3</v>
      </c>
      <c r="GG79" s="12">
        <v>7</v>
      </c>
      <c r="GH79" s="12">
        <v>8</v>
      </c>
      <c r="GI79" s="12">
        <v>6</v>
      </c>
      <c r="GJ79" s="12">
        <v>6</v>
      </c>
      <c r="GK79" s="12">
        <v>8</v>
      </c>
      <c r="GL79" s="12">
        <v>8</v>
      </c>
      <c r="GM79" s="12">
        <v>8</v>
      </c>
      <c r="GN79" s="12">
        <v>8</v>
      </c>
      <c r="GO79" s="12">
        <v>8</v>
      </c>
      <c r="GP79" s="12">
        <v>6</v>
      </c>
      <c r="GQ79" s="12">
        <v>7</v>
      </c>
      <c r="GR79" s="12">
        <v>7</v>
      </c>
      <c r="GS79" s="12">
        <v>4</v>
      </c>
      <c r="GT79" s="12">
        <v>8</v>
      </c>
      <c r="GU79" s="12">
        <v>6</v>
      </c>
      <c r="GV79" s="12">
        <v>3</v>
      </c>
      <c r="GW79" s="12">
        <v>8</v>
      </c>
      <c r="GX79" s="12">
        <v>8</v>
      </c>
      <c r="GY79" s="12">
        <v>7</v>
      </c>
      <c r="GZ79" s="12">
        <v>4</v>
      </c>
      <c r="HA79" s="12">
        <v>5</v>
      </c>
      <c r="HB79" s="12">
        <v>4</v>
      </c>
      <c r="HC79" s="12">
        <v>5</v>
      </c>
      <c r="HD79" s="12">
        <v>3</v>
      </c>
      <c r="HE79" s="12">
        <v>3</v>
      </c>
      <c r="HF79" s="12">
        <v>8</v>
      </c>
      <c r="HG79" s="12">
        <v>3</v>
      </c>
      <c r="HH79" s="12">
        <v>2</v>
      </c>
      <c r="HI79" s="12">
        <v>3</v>
      </c>
      <c r="HJ79" s="12">
        <v>6</v>
      </c>
      <c r="HK79" s="12">
        <v>8</v>
      </c>
      <c r="HL79" s="12">
        <v>3</v>
      </c>
      <c r="HM79" s="12">
        <f>76+8</f>
        <v>84</v>
      </c>
      <c r="HN79" s="12">
        <v>7</v>
      </c>
      <c r="HO79" s="12">
        <v>8</v>
      </c>
      <c r="HP79" s="12">
        <v>8</v>
      </c>
      <c r="HQ79" s="12">
        <v>8</v>
      </c>
      <c r="HR79" s="12">
        <v>8</v>
      </c>
      <c r="HS79" s="12">
        <v>8</v>
      </c>
      <c r="HT79" s="12">
        <v>8</v>
      </c>
      <c r="HU79" s="12">
        <v>5</v>
      </c>
      <c r="HV79" s="12">
        <v>8</v>
      </c>
      <c r="HW79" s="12">
        <v>8</v>
      </c>
      <c r="HX79" s="12">
        <v>8</v>
      </c>
      <c r="HY79" s="12">
        <v>8</v>
      </c>
      <c r="HZ79" s="12">
        <v>8</v>
      </c>
      <c r="IA79" s="12">
        <v>8</v>
      </c>
      <c r="IB79" s="12">
        <f>43+8</f>
        <v>51</v>
      </c>
      <c r="IC79" s="12">
        <v>7</v>
      </c>
      <c r="ID79" s="12">
        <f>39+8</f>
        <v>47</v>
      </c>
    </row>
    <row r="80" spans="1:238">
      <c r="A80" s="40"/>
      <c r="B80" s="15"/>
      <c r="C80" s="41" t="s">
        <v>243</v>
      </c>
      <c r="D80" s="47">
        <f>E80+F80</f>
        <v>1827.2660000000021</v>
      </c>
      <c r="E80" s="13">
        <f t="shared" si="32"/>
        <v>1827.2660000000021</v>
      </c>
      <c r="F80" s="13"/>
      <c r="G80" s="12">
        <v>4.6790000000000003</v>
      </c>
      <c r="H80" s="12">
        <v>5.3470000000000004</v>
      </c>
      <c r="I80" s="12">
        <v>5.3470000000000004</v>
      </c>
      <c r="J80" s="12">
        <v>2.0049999999999999</v>
      </c>
      <c r="K80" s="12">
        <v>5.3470000000000004</v>
      </c>
      <c r="L80" s="12">
        <v>5.3470000000000004</v>
      </c>
      <c r="M80" s="12">
        <v>2.0049999999999999</v>
      </c>
      <c r="N80" s="12">
        <v>1.337</v>
      </c>
      <c r="O80" s="12">
        <v>5.3470000000000004</v>
      </c>
      <c r="P80" s="12">
        <v>5.3470000000000004</v>
      </c>
      <c r="Q80" s="12">
        <v>5.3470000000000004</v>
      </c>
      <c r="R80" s="12">
        <v>5.3470000000000004</v>
      </c>
      <c r="S80" s="12">
        <v>5.3470000000000004</v>
      </c>
      <c r="T80" s="12">
        <v>5.3470000000000004</v>
      </c>
      <c r="U80" s="12">
        <v>5.3470000000000004</v>
      </c>
      <c r="V80" s="12">
        <v>5.3470000000000004</v>
      </c>
      <c r="W80" s="12">
        <v>5.3470000000000004</v>
      </c>
      <c r="X80" s="12">
        <v>5.3470000000000004</v>
      </c>
      <c r="Y80" s="12">
        <v>5.3470000000000004</v>
      </c>
      <c r="Z80" s="12">
        <v>5.3470000000000004</v>
      </c>
      <c r="AA80" s="12">
        <v>14.035</v>
      </c>
      <c r="AB80" s="12">
        <v>10.694000000000001</v>
      </c>
      <c r="AC80" s="12">
        <v>5.3470000000000004</v>
      </c>
      <c r="AD80" s="12">
        <v>2.673</v>
      </c>
      <c r="AE80" s="12">
        <v>4.6790000000000003</v>
      </c>
      <c r="AF80" s="12">
        <v>6.6840000000000002</v>
      </c>
      <c r="AG80" s="12">
        <v>6.6840000000000002</v>
      </c>
      <c r="AH80" s="12">
        <v>6.6840000000000002</v>
      </c>
      <c r="AI80" s="12">
        <v>6.016</v>
      </c>
      <c r="AJ80" s="12">
        <v>5.3470000000000004</v>
      </c>
      <c r="AK80" s="12">
        <v>3.3420000000000001</v>
      </c>
      <c r="AL80" s="12">
        <v>3.3420000000000001</v>
      </c>
      <c r="AM80" s="12">
        <v>2.673</v>
      </c>
      <c r="AN80" s="12">
        <v>2.0049999999999999</v>
      </c>
      <c r="AO80" s="12">
        <v>5.3470000000000004</v>
      </c>
      <c r="AP80" s="12">
        <v>4.008</v>
      </c>
      <c r="AQ80" s="12">
        <v>6.6840000000000002</v>
      </c>
      <c r="AR80" s="12">
        <v>2.673</v>
      </c>
      <c r="AS80" s="12">
        <v>2.673</v>
      </c>
      <c r="AT80" s="12">
        <v>6.016</v>
      </c>
      <c r="AU80" s="12">
        <v>4.6790000000000003</v>
      </c>
      <c r="AV80" s="12">
        <v>4.6790000000000003</v>
      </c>
      <c r="AW80" s="12">
        <v>5.3470000000000004</v>
      </c>
      <c r="AX80" s="12">
        <v>4.6790000000000003</v>
      </c>
      <c r="AY80" s="12">
        <v>6.016</v>
      </c>
      <c r="AZ80" s="12">
        <v>4.008</v>
      </c>
      <c r="BA80" s="12">
        <f>14.035+3.342</f>
        <v>17.376999999999999</v>
      </c>
      <c r="BB80" s="12">
        <v>2.673</v>
      </c>
      <c r="BC80" s="12">
        <v>5.3470000000000004</v>
      </c>
      <c r="BD80" s="12">
        <v>2.673</v>
      </c>
      <c r="BE80" s="12">
        <v>4.6790000000000003</v>
      </c>
      <c r="BF80" s="12">
        <v>4.6790000000000003</v>
      </c>
      <c r="BG80" s="12">
        <v>2.0049999999999999</v>
      </c>
      <c r="BH80" s="12">
        <v>2.673</v>
      </c>
      <c r="BI80" s="12">
        <v>5.3470000000000004</v>
      </c>
      <c r="BJ80" s="12">
        <v>4.008</v>
      </c>
      <c r="BK80" s="12">
        <f>18.045+6.684</f>
        <v>24.729000000000003</v>
      </c>
      <c r="BL80" s="12">
        <v>3.3420000000000001</v>
      </c>
      <c r="BM80" s="12">
        <v>9.3559999999999999</v>
      </c>
      <c r="BN80" s="12">
        <v>5.3470000000000004</v>
      </c>
      <c r="BO80" s="12">
        <v>2.0049999999999999</v>
      </c>
      <c r="BP80" s="12">
        <v>5.3470000000000004</v>
      </c>
      <c r="BQ80" s="12">
        <v>2.673</v>
      </c>
      <c r="BR80" s="12">
        <v>2.0049999999999999</v>
      </c>
      <c r="BS80" s="12">
        <v>4.6790000000000003</v>
      </c>
      <c r="BT80" s="12">
        <v>5.3470000000000004</v>
      </c>
      <c r="BU80" s="12"/>
      <c r="BV80" s="12">
        <v>2.0049999999999999</v>
      </c>
      <c r="BW80" s="12">
        <v>5.3470000000000004</v>
      </c>
      <c r="BX80" s="12">
        <v>5.3470000000000004</v>
      </c>
      <c r="BY80" s="12">
        <v>2.0049999999999999</v>
      </c>
      <c r="BZ80" s="12">
        <v>5.3470000000000004</v>
      </c>
      <c r="CA80" s="12">
        <v>5.3470000000000004</v>
      </c>
      <c r="CB80" s="12">
        <v>5.3470000000000004</v>
      </c>
      <c r="CC80" s="12">
        <v>5.3470000000000004</v>
      </c>
      <c r="CD80" s="12">
        <v>5.3470000000000004</v>
      </c>
      <c r="CE80" s="12">
        <v>4.008</v>
      </c>
      <c r="CF80" s="12">
        <v>3.3420000000000001</v>
      </c>
      <c r="CG80" s="12">
        <v>3.3420000000000001</v>
      </c>
      <c r="CH80" s="12">
        <v>4.6790000000000003</v>
      </c>
      <c r="CI80" s="12">
        <v>3.3420000000000001</v>
      </c>
      <c r="CJ80" s="12">
        <v>3.3420000000000001</v>
      </c>
      <c r="CK80" s="12">
        <v>5.3470000000000004</v>
      </c>
      <c r="CL80" s="12">
        <v>4.008</v>
      </c>
      <c r="CM80" s="12">
        <v>3.3420000000000001</v>
      </c>
      <c r="CN80" s="12">
        <v>5.3470000000000004</v>
      </c>
      <c r="CO80" s="12">
        <v>4.008</v>
      </c>
      <c r="CP80" s="12">
        <v>7.351</v>
      </c>
      <c r="CQ80" s="12">
        <v>2.673</v>
      </c>
      <c r="CR80" s="12">
        <f>11.36+5.347</f>
        <v>16.707000000000001</v>
      </c>
      <c r="CS80" s="12">
        <v>2.0049999999999999</v>
      </c>
      <c r="CT80" s="12">
        <v>10.023999999999999</v>
      </c>
      <c r="CU80" s="12">
        <v>5.3470000000000004</v>
      </c>
      <c r="CV80" s="12">
        <v>8.6869999999999994</v>
      </c>
      <c r="CW80" s="12">
        <v>6.016</v>
      </c>
      <c r="CX80" s="12">
        <v>4.008</v>
      </c>
      <c r="CY80" s="19">
        <v>4.6790000000000003</v>
      </c>
      <c r="CZ80" s="22">
        <v>3.3420000000000001</v>
      </c>
      <c r="DA80" s="12">
        <v>3.3420000000000001</v>
      </c>
      <c r="DB80" s="12">
        <v>2.673</v>
      </c>
      <c r="DC80" s="12">
        <v>3.3420000000000001</v>
      </c>
      <c r="DD80" s="12">
        <v>4.6790000000000003</v>
      </c>
      <c r="DE80" s="12">
        <v>2.0049999999999999</v>
      </c>
      <c r="DF80" s="12">
        <v>4.6790000000000003</v>
      </c>
      <c r="DG80" s="12">
        <v>4.008</v>
      </c>
      <c r="DH80" s="12">
        <v>4.649</v>
      </c>
      <c r="DI80" s="12">
        <v>6.6840000000000002</v>
      </c>
      <c r="DJ80" s="19">
        <f>29.404+14.035</f>
        <v>43.439</v>
      </c>
      <c r="DK80" s="12">
        <v>17.376999999999999</v>
      </c>
      <c r="DL80" s="12">
        <v>34.082999999999998</v>
      </c>
      <c r="DM80" s="12">
        <v>12.029</v>
      </c>
      <c r="DN80" s="12">
        <v>36.088000000000001</v>
      </c>
      <c r="DO80" s="12">
        <v>222.54300000000001</v>
      </c>
      <c r="DP80" s="12">
        <v>5.3470000000000004</v>
      </c>
      <c r="DQ80" s="12">
        <v>5.3470000000000004</v>
      </c>
      <c r="DR80" s="12">
        <v>5.3470000000000004</v>
      </c>
      <c r="DS80" s="12">
        <v>5.3470000000000004</v>
      </c>
      <c r="DT80" s="12">
        <v>5.3470000000000004</v>
      </c>
      <c r="DU80" s="12">
        <v>5.3470000000000004</v>
      </c>
      <c r="DV80" s="12">
        <v>40.097999999999999</v>
      </c>
      <c r="DW80" s="12">
        <v>16.039000000000001</v>
      </c>
      <c r="DX80" s="12">
        <v>38.761000000000003</v>
      </c>
      <c r="DY80" s="12">
        <v>6.016</v>
      </c>
      <c r="DZ80" s="12">
        <v>9.3559999999999999</v>
      </c>
      <c r="EA80" s="12">
        <v>11.36</v>
      </c>
      <c r="EB80" s="12">
        <v>28.067</v>
      </c>
      <c r="EC80" s="12">
        <v>27.401</v>
      </c>
      <c r="ED80" s="12">
        <v>14.035</v>
      </c>
      <c r="EE80" s="12">
        <v>3.3420000000000001</v>
      </c>
      <c r="EF80" s="12">
        <v>25.395</v>
      </c>
      <c r="EG80" s="12">
        <v>6.016</v>
      </c>
      <c r="EH80" s="12">
        <v>8.6869999999999994</v>
      </c>
      <c r="EI80" s="12">
        <v>5.3470000000000004</v>
      </c>
      <c r="EJ80" s="12">
        <v>3.3420000000000001</v>
      </c>
      <c r="EK80" s="12">
        <v>3.3420000000000001</v>
      </c>
      <c r="EL80" s="12">
        <v>4.6790000000000003</v>
      </c>
      <c r="EM80" s="12">
        <v>6.016</v>
      </c>
      <c r="EN80" s="12">
        <v>2.673</v>
      </c>
      <c r="EO80" s="12">
        <v>6.016</v>
      </c>
      <c r="EP80" s="12">
        <v>2.0049999999999999</v>
      </c>
      <c r="EQ80" s="12">
        <v>5.3470000000000004</v>
      </c>
      <c r="ER80" s="12">
        <v>5.3470000000000004</v>
      </c>
      <c r="ES80" s="12">
        <v>5.3470000000000004</v>
      </c>
      <c r="ET80" s="12">
        <v>5.3470000000000004</v>
      </c>
      <c r="EU80" s="12">
        <v>5.3470000000000004</v>
      </c>
      <c r="EV80" s="12">
        <v>5.3470000000000004</v>
      </c>
      <c r="EW80" s="12">
        <v>6.016</v>
      </c>
      <c r="EX80" s="12">
        <v>5.3470000000000004</v>
      </c>
      <c r="EY80" s="12">
        <v>1.337</v>
      </c>
      <c r="EZ80" s="12">
        <v>4.008</v>
      </c>
      <c r="FA80" s="12">
        <v>5.3470000000000004</v>
      </c>
      <c r="FB80" s="12">
        <v>5.3470000000000004</v>
      </c>
      <c r="FC80" s="12">
        <v>5.3470000000000004</v>
      </c>
      <c r="FD80" s="12">
        <v>5.3470000000000004</v>
      </c>
      <c r="FE80" s="12">
        <v>5.3470000000000004</v>
      </c>
      <c r="FF80" s="12">
        <v>5.3470000000000004</v>
      </c>
      <c r="FG80" s="12">
        <v>23.39</v>
      </c>
      <c r="FH80" s="12">
        <v>37.423999999999999</v>
      </c>
      <c r="FI80" s="12">
        <v>5.3470000000000004</v>
      </c>
      <c r="FJ80" s="12">
        <v>5.3470000000000004</v>
      </c>
      <c r="FK80" s="12">
        <v>38.761000000000003</v>
      </c>
      <c r="FL80" s="12">
        <v>32.746000000000002</v>
      </c>
      <c r="FM80" s="12">
        <v>5.3470000000000004</v>
      </c>
      <c r="FN80" s="12">
        <v>2.0049999999999999</v>
      </c>
      <c r="FO80" s="12">
        <v>4.008</v>
      </c>
      <c r="FP80" s="12">
        <v>2.0049999999999999</v>
      </c>
      <c r="FQ80" s="12">
        <v>6.016</v>
      </c>
      <c r="FR80" s="12">
        <v>5.3470000000000004</v>
      </c>
      <c r="FS80" s="12">
        <v>5.3470000000000004</v>
      </c>
      <c r="FT80" s="12">
        <v>5.3470000000000004</v>
      </c>
      <c r="FU80" s="12">
        <v>5.3470000000000004</v>
      </c>
      <c r="FV80" s="12">
        <v>3.3420000000000001</v>
      </c>
      <c r="FW80" s="12">
        <v>2.0049999999999999</v>
      </c>
      <c r="FX80" s="12">
        <v>4.6790000000000003</v>
      </c>
      <c r="FY80" s="12">
        <v>2.0049999999999999</v>
      </c>
      <c r="FZ80" s="12">
        <v>4.6790000000000003</v>
      </c>
      <c r="GA80" s="12">
        <v>4.008</v>
      </c>
      <c r="GB80" s="12">
        <v>2.673</v>
      </c>
      <c r="GC80" s="12">
        <v>2.0049999999999999</v>
      </c>
      <c r="GD80" s="12">
        <v>4.008</v>
      </c>
      <c r="GE80" s="12">
        <v>4.008</v>
      </c>
      <c r="GF80" s="12">
        <v>2.0049999999999999</v>
      </c>
      <c r="GG80" s="12">
        <v>4.6790000000000003</v>
      </c>
      <c r="GH80" s="12">
        <v>5.3470000000000004</v>
      </c>
      <c r="GI80" s="12">
        <v>4.008</v>
      </c>
      <c r="GJ80" s="12">
        <v>4.008</v>
      </c>
      <c r="GK80" s="12">
        <v>5.3470000000000004</v>
      </c>
      <c r="GL80" s="12">
        <v>5.3470000000000004</v>
      </c>
      <c r="GM80" s="12">
        <v>5.3470000000000004</v>
      </c>
      <c r="GN80" s="12">
        <v>5.3470000000000004</v>
      </c>
      <c r="GO80" s="12">
        <v>5.3470000000000004</v>
      </c>
      <c r="GP80" s="12">
        <v>4.008</v>
      </c>
      <c r="GQ80" s="12">
        <v>4.6790000000000003</v>
      </c>
      <c r="GR80" s="12">
        <v>4.6790000000000003</v>
      </c>
      <c r="GS80" s="12">
        <v>2.673</v>
      </c>
      <c r="GT80" s="12">
        <v>5.3470000000000004</v>
      </c>
      <c r="GU80" s="12">
        <v>4.008</v>
      </c>
      <c r="GV80" s="12">
        <v>2.0049999999999999</v>
      </c>
      <c r="GW80" s="12">
        <v>5.3470000000000004</v>
      </c>
      <c r="GX80" s="12">
        <v>5.3470000000000004</v>
      </c>
      <c r="GY80" s="12">
        <v>4.6790000000000003</v>
      </c>
      <c r="GZ80" s="12">
        <v>2.673</v>
      </c>
      <c r="HA80" s="12">
        <v>3.3420000000000001</v>
      </c>
      <c r="HB80" s="12">
        <v>2.673</v>
      </c>
      <c r="HC80" s="12">
        <v>3.3420000000000001</v>
      </c>
      <c r="HD80" s="12">
        <v>2.0049999999999999</v>
      </c>
      <c r="HE80" s="12">
        <v>2.0049999999999999</v>
      </c>
      <c r="HF80" s="12">
        <v>5.3470000000000004</v>
      </c>
      <c r="HG80" s="12">
        <v>2.0049999999999999</v>
      </c>
      <c r="HH80" s="12">
        <v>1.337</v>
      </c>
      <c r="HI80" s="12">
        <v>2.0049999999999999</v>
      </c>
      <c r="HJ80" s="12">
        <v>4.008</v>
      </c>
      <c r="HK80" s="12">
        <v>5.3470000000000004</v>
      </c>
      <c r="HL80" s="12">
        <v>2.0049999999999999</v>
      </c>
      <c r="HM80" s="12">
        <f>46.881+5.347</f>
        <v>52.228000000000002</v>
      </c>
      <c r="HN80" s="12">
        <v>4.6790000000000003</v>
      </c>
      <c r="HO80" s="12">
        <v>5.3470000000000004</v>
      </c>
      <c r="HP80" s="12">
        <v>5.3470000000000004</v>
      </c>
      <c r="HQ80" s="12">
        <v>5.3470000000000004</v>
      </c>
      <c r="HR80" s="12">
        <v>5.3470000000000004</v>
      </c>
      <c r="HS80" s="12">
        <v>5.3470000000000004</v>
      </c>
      <c r="HT80" s="12">
        <v>5.3470000000000004</v>
      </c>
      <c r="HU80" s="12">
        <v>3.3420000000000001</v>
      </c>
      <c r="HV80" s="12">
        <v>5.3470000000000004</v>
      </c>
      <c r="HW80" s="12">
        <v>5.3470000000000004</v>
      </c>
      <c r="HX80" s="12">
        <v>5.3470000000000004</v>
      </c>
      <c r="HY80" s="12">
        <v>5.3470000000000004</v>
      </c>
      <c r="HZ80" s="12">
        <v>5.3470000000000004</v>
      </c>
      <c r="IA80" s="12">
        <v>5.3470000000000004</v>
      </c>
      <c r="IB80" s="12">
        <f>28.738+5.347</f>
        <v>34.085000000000001</v>
      </c>
      <c r="IC80" s="12">
        <v>4.6790000000000003</v>
      </c>
      <c r="ID80" s="12">
        <f>26.063+5.347</f>
        <v>31.41</v>
      </c>
    </row>
    <row r="81" spans="1:238" s="2" customFormat="1">
      <c r="A81" s="37" t="s">
        <v>328</v>
      </c>
      <c r="B81" s="9" t="s">
        <v>329</v>
      </c>
      <c r="C81" s="38" t="s">
        <v>243</v>
      </c>
      <c r="D81" s="10">
        <f>D83+D85+D87</f>
        <v>1822.5059999999996</v>
      </c>
      <c r="E81" s="10">
        <f>E83+E85+E87</f>
        <v>1822.5059999999996</v>
      </c>
      <c r="F81" s="10">
        <f t="shared" ref="F81:BT81" si="33">F83+F85+F87</f>
        <v>0</v>
      </c>
      <c r="G81" s="10">
        <f t="shared" si="33"/>
        <v>13.75</v>
      </c>
      <c r="H81" s="10">
        <f t="shared" si="33"/>
        <v>13.75</v>
      </c>
      <c r="I81" s="10">
        <f t="shared" si="33"/>
        <v>6.875</v>
      </c>
      <c r="J81" s="10">
        <f t="shared" si="33"/>
        <v>0</v>
      </c>
      <c r="K81" s="10">
        <f t="shared" si="33"/>
        <v>10.546000000000001</v>
      </c>
      <c r="L81" s="10">
        <f t="shared" si="33"/>
        <v>0</v>
      </c>
      <c r="M81" s="10">
        <f t="shared" si="33"/>
        <v>0</v>
      </c>
      <c r="N81" s="10">
        <f t="shared" si="33"/>
        <v>0</v>
      </c>
      <c r="O81" s="10">
        <f t="shared" si="33"/>
        <v>0</v>
      </c>
      <c r="P81" s="10">
        <f t="shared" si="33"/>
        <v>0</v>
      </c>
      <c r="Q81" s="10">
        <f t="shared" si="33"/>
        <v>0</v>
      </c>
      <c r="R81" s="10">
        <f t="shared" si="33"/>
        <v>7.5249999999999995</v>
      </c>
      <c r="S81" s="10">
        <f t="shared" si="33"/>
        <v>0</v>
      </c>
      <c r="T81" s="10">
        <f t="shared" si="33"/>
        <v>6.875</v>
      </c>
      <c r="U81" s="10">
        <f t="shared" si="33"/>
        <v>6.875</v>
      </c>
      <c r="V81" s="10">
        <f t="shared" si="33"/>
        <v>0</v>
      </c>
      <c r="W81" s="10">
        <f t="shared" si="33"/>
        <v>6.875</v>
      </c>
      <c r="X81" s="10">
        <f t="shared" si="33"/>
        <v>0</v>
      </c>
      <c r="Y81" s="10">
        <f t="shared" si="33"/>
        <v>0</v>
      </c>
      <c r="Z81" s="10"/>
      <c r="AA81" s="10">
        <f t="shared" si="33"/>
        <v>0</v>
      </c>
      <c r="AB81" s="10">
        <f t="shared" si="33"/>
        <v>0</v>
      </c>
      <c r="AC81" s="10">
        <f t="shared" si="33"/>
        <v>0</v>
      </c>
      <c r="AD81" s="10">
        <f t="shared" si="33"/>
        <v>0</v>
      </c>
      <c r="AE81" s="10">
        <f t="shared" si="33"/>
        <v>0</v>
      </c>
      <c r="AF81" s="10">
        <f t="shared" si="33"/>
        <v>9.636000000000001</v>
      </c>
      <c r="AG81" s="10">
        <f t="shared" si="33"/>
        <v>0</v>
      </c>
      <c r="AH81" s="10">
        <f t="shared" si="33"/>
        <v>0</v>
      </c>
      <c r="AI81" s="10">
        <f t="shared" si="33"/>
        <v>0</v>
      </c>
      <c r="AJ81" s="10">
        <f t="shared" si="33"/>
        <v>0</v>
      </c>
      <c r="AK81" s="10">
        <f t="shared" si="33"/>
        <v>0</v>
      </c>
      <c r="AL81" s="10">
        <f t="shared" si="33"/>
        <v>0</v>
      </c>
      <c r="AM81" s="10">
        <f t="shared" si="33"/>
        <v>0</v>
      </c>
      <c r="AN81" s="10">
        <f t="shared" si="33"/>
        <v>0</v>
      </c>
      <c r="AO81" s="10">
        <f t="shared" si="33"/>
        <v>11.282</v>
      </c>
      <c r="AP81" s="10">
        <f t="shared" si="33"/>
        <v>0</v>
      </c>
      <c r="AQ81" s="10">
        <f t="shared" si="33"/>
        <v>0</v>
      </c>
      <c r="AR81" s="10">
        <f t="shared" si="33"/>
        <v>0</v>
      </c>
      <c r="AS81" s="10">
        <f t="shared" si="33"/>
        <v>0</v>
      </c>
      <c r="AT81" s="10">
        <f t="shared" si="33"/>
        <v>13.75</v>
      </c>
      <c r="AU81" s="10">
        <f t="shared" si="33"/>
        <v>0</v>
      </c>
      <c r="AV81" s="10">
        <f t="shared" si="33"/>
        <v>0</v>
      </c>
      <c r="AW81" s="10">
        <f t="shared" si="33"/>
        <v>0</v>
      </c>
      <c r="AX81" s="10"/>
      <c r="AY81" s="10">
        <f t="shared" si="33"/>
        <v>0</v>
      </c>
      <c r="AZ81" s="10">
        <f t="shared" si="33"/>
        <v>0</v>
      </c>
      <c r="BA81" s="10">
        <f t="shared" si="33"/>
        <v>0</v>
      </c>
      <c r="BB81" s="10">
        <f t="shared" si="33"/>
        <v>0</v>
      </c>
      <c r="BC81" s="10">
        <f t="shared" si="33"/>
        <v>23.622000000000003</v>
      </c>
      <c r="BD81" s="10">
        <f t="shared" si="33"/>
        <v>11.811000000000002</v>
      </c>
      <c r="BE81" s="10">
        <f t="shared" si="33"/>
        <v>0</v>
      </c>
      <c r="BF81" s="10">
        <f t="shared" si="33"/>
        <v>40.675000000000004</v>
      </c>
      <c r="BG81" s="10">
        <f t="shared" si="33"/>
        <v>0</v>
      </c>
      <c r="BH81" s="10">
        <f t="shared" si="33"/>
        <v>0</v>
      </c>
      <c r="BI81" s="10">
        <f t="shared" si="33"/>
        <v>0</v>
      </c>
      <c r="BJ81" s="10">
        <f t="shared" si="33"/>
        <v>0</v>
      </c>
      <c r="BK81" s="10">
        <f t="shared" si="33"/>
        <v>23.622000000000003</v>
      </c>
      <c r="BL81" s="10">
        <f t="shared" si="33"/>
        <v>26.090000000000003</v>
      </c>
      <c r="BM81" s="10">
        <f t="shared" si="33"/>
        <v>0</v>
      </c>
      <c r="BN81" s="10">
        <f t="shared" si="33"/>
        <v>20.625</v>
      </c>
      <c r="BO81" s="10">
        <f t="shared" si="33"/>
        <v>0</v>
      </c>
      <c r="BP81" s="10">
        <f t="shared" si="33"/>
        <v>6.875</v>
      </c>
      <c r="BQ81" s="10">
        <f t="shared" si="33"/>
        <v>0</v>
      </c>
      <c r="BR81" s="10">
        <f t="shared" si="33"/>
        <v>0</v>
      </c>
      <c r="BS81" s="10">
        <f t="shared" si="33"/>
        <v>0</v>
      </c>
      <c r="BT81" s="10">
        <f t="shared" si="33"/>
        <v>15.667</v>
      </c>
      <c r="BU81" s="10">
        <f t="shared" ref="BU81:EF81" si="34">BU83+BU85+BU87</f>
        <v>0</v>
      </c>
      <c r="BV81" s="10">
        <f t="shared" si="34"/>
        <v>0</v>
      </c>
      <c r="BW81" s="10">
        <f t="shared" si="34"/>
        <v>20.625</v>
      </c>
      <c r="BX81" s="10">
        <f t="shared" si="34"/>
        <v>11.282</v>
      </c>
      <c r="BY81" s="10">
        <f t="shared" si="34"/>
        <v>0</v>
      </c>
      <c r="BZ81" s="10">
        <f t="shared" si="34"/>
        <v>0</v>
      </c>
      <c r="CA81" s="10">
        <f t="shared" si="34"/>
        <v>0</v>
      </c>
      <c r="CB81" s="10">
        <f t="shared" si="34"/>
        <v>0</v>
      </c>
      <c r="CC81" s="10">
        <f t="shared" si="34"/>
        <v>6.875</v>
      </c>
      <c r="CD81" s="10">
        <f t="shared" si="34"/>
        <v>0</v>
      </c>
      <c r="CE81" s="10">
        <f t="shared" si="34"/>
        <v>0</v>
      </c>
      <c r="CF81" s="10">
        <f t="shared" si="34"/>
        <v>0</v>
      </c>
      <c r="CG81" s="10">
        <f t="shared" si="34"/>
        <v>0</v>
      </c>
      <c r="CH81" s="10">
        <f t="shared" si="34"/>
        <v>0</v>
      </c>
      <c r="CI81" s="10">
        <f t="shared" si="34"/>
        <v>0</v>
      </c>
      <c r="CJ81" s="10">
        <f t="shared" si="34"/>
        <v>0</v>
      </c>
      <c r="CK81" s="10">
        <f t="shared" si="34"/>
        <v>10.081</v>
      </c>
      <c r="CL81" s="10">
        <f t="shared" si="34"/>
        <v>0</v>
      </c>
      <c r="CM81" s="10">
        <f t="shared" si="34"/>
        <v>0</v>
      </c>
      <c r="CN81" s="10">
        <f t="shared" si="34"/>
        <v>0</v>
      </c>
      <c r="CO81" s="10">
        <f t="shared" si="34"/>
        <v>0</v>
      </c>
      <c r="CP81" s="10">
        <f t="shared" si="34"/>
        <v>0</v>
      </c>
      <c r="CQ81" s="10">
        <f t="shared" si="34"/>
        <v>0</v>
      </c>
      <c r="CR81" s="10">
        <f t="shared" si="34"/>
        <v>6.875</v>
      </c>
      <c r="CS81" s="10">
        <f t="shared" si="34"/>
        <v>0</v>
      </c>
      <c r="CT81" s="10">
        <f t="shared" si="34"/>
        <v>0</v>
      </c>
      <c r="CU81" s="10">
        <f t="shared" si="34"/>
        <v>0</v>
      </c>
      <c r="CV81" s="10">
        <f t="shared" si="34"/>
        <v>0</v>
      </c>
      <c r="CW81" s="10">
        <f t="shared" si="34"/>
        <v>0</v>
      </c>
      <c r="CX81" s="10">
        <f t="shared" si="34"/>
        <v>0</v>
      </c>
      <c r="CY81" s="10">
        <f t="shared" si="34"/>
        <v>6.875</v>
      </c>
      <c r="CZ81" s="10">
        <f t="shared" si="34"/>
        <v>13.75</v>
      </c>
      <c r="DA81" s="10">
        <f t="shared" si="34"/>
        <v>0</v>
      </c>
      <c r="DB81" s="10">
        <f t="shared" si="34"/>
        <v>0</v>
      </c>
      <c r="DC81" s="10">
        <f t="shared" si="34"/>
        <v>0</v>
      </c>
      <c r="DD81" s="10">
        <f t="shared" si="34"/>
        <v>0</v>
      </c>
      <c r="DE81" s="10">
        <f t="shared" si="34"/>
        <v>0</v>
      </c>
      <c r="DF81" s="10">
        <f t="shared" si="34"/>
        <v>0</v>
      </c>
      <c r="DG81" s="10">
        <f t="shared" si="34"/>
        <v>0</v>
      </c>
      <c r="DH81" s="10">
        <f t="shared" si="34"/>
        <v>20.625</v>
      </c>
      <c r="DI81" s="10">
        <f t="shared" si="34"/>
        <v>20.625</v>
      </c>
      <c r="DJ81" s="10">
        <f t="shared" si="34"/>
        <v>16.251000000000001</v>
      </c>
      <c r="DK81" s="10">
        <f t="shared" si="34"/>
        <v>0</v>
      </c>
      <c r="DL81" s="10">
        <f t="shared" si="34"/>
        <v>0</v>
      </c>
      <c r="DM81" s="10">
        <f t="shared" si="34"/>
        <v>0</v>
      </c>
      <c r="DN81" s="10">
        <f t="shared" si="34"/>
        <v>0</v>
      </c>
      <c r="DO81" s="10">
        <f t="shared" si="34"/>
        <v>0</v>
      </c>
      <c r="DP81" s="10">
        <f t="shared" si="34"/>
        <v>0</v>
      </c>
      <c r="DQ81" s="10">
        <f t="shared" si="34"/>
        <v>13.75</v>
      </c>
      <c r="DR81" s="10">
        <f t="shared" si="34"/>
        <v>0</v>
      </c>
      <c r="DS81" s="10">
        <f t="shared" si="34"/>
        <v>0</v>
      </c>
      <c r="DT81" s="10">
        <f t="shared" si="34"/>
        <v>0</v>
      </c>
      <c r="DU81" s="10">
        <f t="shared" si="34"/>
        <v>0</v>
      </c>
      <c r="DV81" s="10">
        <f t="shared" si="34"/>
        <v>95.567999999999998</v>
      </c>
      <c r="DW81" s="10">
        <f t="shared" si="34"/>
        <v>0</v>
      </c>
      <c r="DX81" s="10">
        <f t="shared" si="34"/>
        <v>248.792</v>
      </c>
      <c r="DY81" s="10">
        <f t="shared" si="34"/>
        <v>94.333999999999989</v>
      </c>
      <c r="DZ81" s="10">
        <f t="shared" si="34"/>
        <v>0</v>
      </c>
      <c r="EA81" s="10">
        <f t="shared" si="34"/>
        <v>94.333999999999989</v>
      </c>
      <c r="EB81" s="10">
        <f t="shared" si="34"/>
        <v>56.421999999999997</v>
      </c>
      <c r="EC81" s="10">
        <f t="shared" si="34"/>
        <v>0</v>
      </c>
      <c r="ED81" s="10">
        <f t="shared" si="34"/>
        <v>56.421999999999997</v>
      </c>
      <c r="EE81" s="10">
        <f t="shared" si="34"/>
        <v>0</v>
      </c>
      <c r="EF81" s="10">
        <f t="shared" si="34"/>
        <v>0</v>
      </c>
      <c r="EG81" s="10">
        <f t="shared" ref="EG81:GU81" si="35">EG83+EG85+EG87</f>
        <v>0</v>
      </c>
      <c r="EH81" s="10">
        <f t="shared" si="35"/>
        <v>0</v>
      </c>
      <c r="EI81" s="10">
        <f t="shared" si="35"/>
        <v>0</v>
      </c>
      <c r="EJ81" s="10">
        <f t="shared" si="35"/>
        <v>20.625</v>
      </c>
      <c r="EK81" s="10">
        <f t="shared" si="35"/>
        <v>13.75</v>
      </c>
      <c r="EL81" s="10">
        <f t="shared" si="35"/>
        <v>14.984</v>
      </c>
      <c r="EM81" s="10">
        <f t="shared" si="35"/>
        <v>6.875</v>
      </c>
      <c r="EN81" s="10">
        <f t="shared" si="35"/>
        <v>0</v>
      </c>
      <c r="EO81" s="10">
        <f t="shared" si="35"/>
        <v>0</v>
      </c>
      <c r="EP81" s="10">
        <f t="shared" si="35"/>
        <v>0</v>
      </c>
      <c r="EQ81" s="10">
        <f t="shared" si="35"/>
        <v>0</v>
      </c>
      <c r="ER81" s="10">
        <f t="shared" si="35"/>
        <v>26.475000000000001</v>
      </c>
      <c r="ES81" s="10">
        <f t="shared" si="35"/>
        <v>0</v>
      </c>
      <c r="ET81" s="10">
        <f t="shared" si="35"/>
        <v>6.875</v>
      </c>
      <c r="EU81" s="10">
        <f t="shared" si="35"/>
        <v>13.75</v>
      </c>
      <c r="EV81" s="10">
        <f t="shared" si="35"/>
        <v>47.727999999999994</v>
      </c>
      <c r="EW81" s="10">
        <f t="shared" si="35"/>
        <v>45.051000000000002</v>
      </c>
      <c r="EX81" s="10">
        <f t="shared" si="35"/>
        <v>13.75</v>
      </c>
      <c r="EY81" s="10">
        <f t="shared" si="35"/>
        <v>0</v>
      </c>
      <c r="EZ81" s="10">
        <f t="shared" si="35"/>
        <v>10.081</v>
      </c>
      <c r="FA81" s="10">
        <f t="shared" si="35"/>
        <v>6.875</v>
      </c>
      <c r="FB81" s="10">
        <f t="shared" si="35"/>
        <v>0</v>
      </c>
      <c r="FC81" s="10">
        <f t="shared" si="35"/>
        <v>0</v>
      </c>
      <c r="FD81" s="10">
        <f t="shared" si="35"/>
        <v>6.875</v>
      </c>
      <c r="FE81" s="10">
        <f t="shared" si="35"/>
        <v>0</v>
      </c>
      <c r="FF81" s="10">
        <f t="shared" si="35"/>
        <v>0</v>
      </c>
      <c r="FG81" s="10">
        <f t="shared" si="35"/>
        <v>27.456</v>
      </c>
      <c r="FH81" s="10">
        <f t="shared" si="35"/>
        <v>82.368000000000009</v>
      </c>
      <c r="FI81" s="10">
        <f t="shared" si="35"/>
        <v>0</v>
      </c>
      <c r="FJ81" s="10">
        <f t="shared" si="35"/>
        <v>6.875</v>
      </c>
      <c r="FK81" s="10">
        <f t="shared" si="35"/>
        <v>46.637999999999998</v>
      </c>
      <c r="FL81" s="10">
        <f t="shared" si="35"/>
        <v>16.361000000000001</v>
      </c>
      <c r="FM81" s="10">
        <f t="shared" si="35"/>
        <v>0</v>
      </c>
      <c r="FN81" s="10">
        <f t="shared" si="35"/>
        <v>0</v>
      </c>
      <c r="FO81" s="10">
        <f t="shared" si="35"/>
        <v>0</v>
      </c>
      <c r="FP81" s="10">
        <f t="shared" si="35"/>
        <v>0</v>
      </c>
      <c r="FQ81" s="10">
        <f t="shared" si="35"/>
        <v>23.016000000000002</v>
      </c>
      <c r="FR81" s="10">
        <f t="shared" si="35"/>
        <v>6.875</v>
      </c>
      <c r="FS81" s="10">
        <f t="shared" si="35"/>
        <v>13.75</v>
      </c>
      <c r="FT81" s="10">
        <f t="shared" si="35"/>
        <v>13.75</v>
      </c>
      <c r="FU81" s="10">
        <f t="shared" si="35"/>
        <v>0</v>
      </c>
      <c r="FV81" s="10">
        <f t="shared" si="35"/>
        <v>12.428000000000001</v>
      </c>
      <c r="FW81" s="10">
        <f t="shared" si="35"/>
        <v>0</v>
      </c>
      <c r="FX81" s="10">
        <f t="shared" si="35"/>
        <v>11.194000000000001</v>
      </c>
      <c r="FY81" s="10">
        <f t="shared" si="35"/>
        <v>0</v>
      </c>
      <c r="FZ81" s="10">
        <f t="shared" si="35"/>
        <v>0</v>
      </c>
      <c r="GA81" s="10">
        <f t="shared" si="35"/>
        <v>0</v>
      </c>
      <c r="GB81" s="10">
        <f t="shared" si="35"/>
        <v>6.875</v>
      </c>
      <c r="GC81" s="10">
        <f t="shared" si="35"/>
        <v>13.75</v>
      </c>
      <c r="GD81" s="10">
        <f t="shared" si="35"/>
        <v>13.75</v>
      </c>
      <c r="GE81" s="10">
        <f t="shared" si="35"/>
        <v>0</v>
      </c>
      <c r="GF81" s="10">
        <f t="shared" si="35"/>
        <v>0</v>
      </c>
      <c r="GG81" s="10">
        <f t="shared" si="35"/>
        <v>0</v>
      </c>
      <c r="GH81" s="10">
        <f t="shared" si="35"/>
        <v>0</v>
      </c>
      <c r="GI81" s="10">
        <f t="shared" si="35"/>
        <v>0</v>
      </c>
      <c r="GJ81" s="10">
        <f t="shared" si="35"/>
        <v>0</v>
      </c>
      <c r="GK81" s="10">
        <f t="shared" si="35"/>
        <v>0</v>
      </c>
      <c r="GL81" s="10">
        <f t="shared" si="35"/>
        <v>0</v>
      </c>
      <c r="GM81" s="10">
        <f t="shared" si="35"/>
        <v>0</v>
      </c>
      <c r="GN81" s="10">
        <f t="shared" si="35"/>
        <v>0</v>
      </c>
      <c r="GO81" s="10">
        <f t="shared" si="35"/>
        <v>0</v>
      </c>
      <c r="GP81" s="10">
        <f t="shared" si="35"/>
        <v>0</v>
      </c>
      <c r="GQ81" s="10">
        <f t="shared" si="35"/>
        <v>0</v>
      </c>
      <c r="GR81" s="10">
        <f t="shared" si="35"/>
        <v>0</v>
      </c>
      <c r="GS81" s="10">
        <f t="shared" si="35"/>
        <v>0</v>
      </c>
      <c r="GT81" s="10">
        <f t="shared" si="35"/>
        <v>0</v>
      </c>
      <c r="GU81" s="10">
        <f t="shared" si="35"/>
        <v>0</v>
      </c>
      <c r="GV81" s="10">
        <f t="shared" ref="GV81:ID81" si="36">GV83+GV85+GV87</f>
        <v>8.6379999999999999</v>
      </c>
      <c r="GW81" s="10">
        <f t="shared" si="36"/>
        <v>0</v>
      </c>
      <c r="GX81" s="10">
        <f t="shared" si="36"/>
        <v>0</v>
      </c>
      <c r="GY81" s="10">
        <f t="shared" si="36"/>
        <v>0</v>
      </c>
      <c r="GZ81" s="10">
        <f t="shared" si="36"/>
        <v>6.875</v>
      </c>
      <c r="HA81" s="10">
        <f t="shared" si="36"/>
        <v>13.75</v>
      </c>
      <c r="HB81" s="10">
        <f t="shared" si="36"/>
        <v>0</v>
      </c>
      <c r="HC81" s="10">
        <f t="shared" si="36"/>
        <v>20.625</v>
      </c>
      <c r="HD81" s="10">
        <f t="shared" si="36"/>
        <v>0</v>
      </c>
      <c r="HE81" s="10">
        <f t="shared" si="36"/>
        <v>5.641</v>
      </c>
      <c r="HF81" s="10">
        <f t="shared" si="36"/>
        <v>0</v>
      </c>
      <c r="HG81" s="10">
        <f t="shared" si="36"/>
        <v>5.641</v>
      </c>
      <c r="HH81" s="10">
        <f t="shared" si="36"/>
        <v>0</v>
      </c>
      <c r="HI81" s="10">
        <f t="shared" si="36"/>
        <v>5.641</v>
      </c>
      <c r="HJ81" s="10">
        <f t="shared" si="36"/>
        <v>0</v>
      </c>
      <c r="HK81" s="10">
        <f t="shared" si="36"/>
        <v>13.75</v>
      </c>
      <c r="HL81" s="10">
        <f t="shared" si="36"/>
        <v>0</v>
      </c>
      <c r="HM81" s="10">
        <f t="shared" si="36"/>
        <v>38.738000000000007</v>
      </c>
      <c r="HN81" s="10">
        <f t="shared" si="36"/>
        <v>0</v>
      </c>
      <c r="HO81" s="10">
        <f t="shared" si="36"/>
        <v>6.875</v>
      </c>
      <c r="HP81" s="10">
        <f t="shared" si="36"/>
        <v>6.875</v>
      </c>
      <c r="HQ81" s="10">
        <f t="shared" si="36"/>
        <v>0</v>
      </c>
      <c r="HR81" s="10">
        <f t="shared" si="36"/>
        <v>6.875</v>
      </c>
      <c r="HS81" s="10">
        <f t="shared" si="36"/>
        <v>13.75</v>
      </c>
      <c r="HT81" s="10">
        <f t="shared" si="36"/>
        <v>6.875</v>
      </c>
      <c r="HU81" s="10">
        <f t="shared" si="36"/>
        <v>0</v>
      </c>
      <c r="HV81" s="10">
        <f t="shared" si="36"/>
        <v>6.875</v>
      </c>
      <c r="HW81" s="10">
        <f t="shared" si="36"/>
        <v>0</v>
      </c>
      <c r="HX81" s="10">
        <f t="shared" si="36"/>
        <v>0</v>
      </c>
      <c r="HY81" s="10">
        <f t="shared" si="36"/>
        <v>0</v>
      </c>
      <c r="HZ81" s="10">
        <f t="shared" si="36"/>
        <v>0</v>
      </c>
      <c r="IA81" s="10">
        <f t="shared" si="36"/>
        <v>0</v>
      </c>
      <c r="IB81" s="10">
        <f t="shared" si="36"/>
        <v>0</v>
      </c>
      <c r="IC81" s="10">
        <f t="shared" si="36"/>
        <v>6.875</v>
      </c>
      <c r="ID81" s="10">
        <f t="shared" si="36"/>
        <v>20.625</v>
      </c>
    </row>
    <row r="82" spans="1:238">
      <c r="A82" s="48">
        <v>25</v>
      </c>
      <c r="B82" s="11" t="s">
        <v>330</v>
      </c>
      <c r="C82" s="41" t="s">
        <v>271</v>
      </c>
      <c r="D82" s="10">
        <f t="shared" ref="D82:D90" si="37">E82+F82</f>
        <v>1.3269999999999986</v>
      </c>
      <c r="E82" s="12">
        <f t="shared" ref="E82:E90" si="38">SUM(G82:ID82)</f>
        <v>1.3269999999999986</v>
      </c>
      <c r="F82" s="12"/>
      <c r="G82" s="12">
        <v>0.01</v>
      </c>
      <c r="H82" s="12">
        <v>0.01</v>
      </c>
      <c r="I82" s="12">
        <v>5.0000000000000001E-3</v>
      </c>
      <c r="J82" s="12"/>
      <c r="K82" s="12">
        <v>1.9E-2</v>
      </c>
      <c r="L82" s="12"/>
      <c r="M82" s="12"/>
      <c r="N82" s="12"/>
      <c r="O82" s="12"/>
      <c r="P82" s="12"/>
      <c r="Q82" s="12"/>
      <c r="R82" s="12">
        <v>0.01</v>
      </c>
      <c r="S82" s="12"/>
      <c r="T82" s="12">
        <v>5.0000000000000001E-3</v>
      </c>
      <c r="U82" s="12">
        <v>5.0000000000000001E-3</v>
      </c>
      <c r="V82" s="12"/>
      <c r="W82" s="12">
        <v>5.0000000000000001E-3</v>
      </c>
      <c r="X82" s="12"/>
      <c r="Y82" s="12"/>
      <c r="Z82" s="12"/>
      <c r="AA82" s="12"/>
      <c r="AB82" s="12"/>
      <c r="AC82" s="12"/>
      <c r="AD82" s="24"/>
      <c r="AE82" s="12"/>
      <c r="AF82" s="12">
        <v>1.2E-2</v>
      </c>
      <c r="AG82" s="12"/>
      <c r="AH82" s="12"/>
      <c r="AI82" s="12"/>
      <c r="AJ82" s="12"/>
      <c r="AK82" s="12"/>
      <c r="AL82" s="12"/>
      <c r="AM82" s="12"/>
      <c r="AN82" s="12"/>
      <c r="AO82" s="12">
        <f>0.01</f>
        <v>0.01</v>
      </c>
      <c r="AP82" s="12"/>
      <c r="AQ82" s="12"/>
      <c r="AR82" s="12"/>
      <c r="AS82" s="12"/>
      <c r="AT82" s="12">
        <v>0.01</v>
      </c>
      <c r="AU82" s="12"/>
      <c r="AV82" s="12"/>
      <c r="AW82" s="12"/>
      <c r="AX82" s="12"/>
      <c r="AY82" s="12"/>
      <c r="AZ82" s="12"/>
      <c r="BA82" s="12"/>
      <c r="BB82" s="12"/>
      <c r="BC82" s="12">
        <v>0.01</v>
      </c>
      <c r="BD82" s="12">
        <v>5.0000000000000001E-3</v>
      </c>
      <c r="BE82" s="12"/>
      <c r="BF82" s="12">
        <v>2.5999999999999999E-2</v>
      </c>
      <c r="BG82" s="12"/>
      <c r="BH82" s="12"/>
      <c r="BI82" s="12"/>
      <c r="BJ82" s="12"/>
      <c r="BK82" s="12">
        <v>0.01</v>
      </c>
      <c r="BL82" s="12">
        <v>0.01</v>
      </c>
      <c r="BM82" s="12"/>
      <c r="BN82" s="12">
        <v>1.4999999999999999E-2</v>
      </c>
      <c r="BO82" s="12"/>
      <c r="BP82" s="12">
        <v>5.0000000000000001E-3</v>
      </c>
      <c r="BQ82" s="12"/>
      <c r="BR82" s="12"/>
      <c r="BS82" s="12"/>
      <c r="BT82" s="12">
        <v>0.02</v>
      </c>
      <c r="BU82" s="12"/>
      <c r="BV82" s="12"/>
      <c r="BW82" s="12">
        <v>1.4999999999999999E-2</v>
      </c>
      <c r="BX82" s="12">
        <v>0.01</v>
      </c>
      <c r="BY82" s="12"/>
      <c r="BZ82" s="12"/>
      <c r="CA82" s="12"/>
      <c r="CB82" s="12"/>
      <c r="CC82" s="12">
        <v>5.0000000000000001E-3</v>
      </c>
      <c r="CD82" s="12"/>
      <c r="CE82" s="12"/>
      <c r="CF82" s="12"/>
      <c r="CG82" s="12"/>
      <c r="CH82" s="12"/>
      <c r="CI82" s="12"/>
      <c r="CJ82" s="12"/>
      <c r="CK82" s="12">
        <v>1.4999999999999999E-2</v>
      </c>
      <c r="CL82" s="12"/>
      <c r="CM82" s="12"/>
      <c r="CN82" s="12"/>
      <c r="CO82" s="12"/>
      <c r="CP82" s="12"/>
      <c r="CQ82" s="12"/>
      <c r="CR82" s="12">
        <v>5.0000000000000001E-3</v>
      </c>
      <c r="CS82" s="12"/>
      <c r="CT82" s="12"/>
      <c r="CU82" s="12"/>
      <c r="CV82" s="12"/>
      <c r="CW82" s="12"/>
      <c r="CX82" s="12"/>
      <c r="CY82" s="12">
        <v>5.0000000000000001E-3</v>
      </c>
      <c r="CZ82" s="12">
        <v>0.01</v>
      </c>
      <c r="DA82" s="12"/>
      <c r="DB82" s="12"/>
      <c r="DC82" s="12"/>
      <c r="DD82" s="12"/>
      <c r="DE82" s="12"/>
      <c r="DF82" s="12"/>
      <c r="DG82" s="12"/>
      <c r="DH82" s="12">
        <v>1.4999999999999999E-2</v>
      </c>
      <c r="DI82" s="12">
        <v>1.4999999999999999E-2</v>
      </c>
      <c r="DJ82" s="12">
        <v>1.4999999999999999E-2</v>
      </c>
      <c r="DK82" s="12"/>
      <c r="DL82" s="12"/>
      <c r="DM82" s="12"/>
      <c r="DN82" s="12"/>
      <c r="DO82" s="12"/>
      <c r="DP82" s="12"/>
      <c r="DQ82" s="12">
        <v>0.01</v>
      </c>
      <c r="DR82" s="12"/>
      <c r="DS82" s="12"/>
      <c r="DT82" s="12"/>
      <c r="DU82" s="12"/>
      <c r="DV82" s="12">
        <v>0.05</v>
      </c>
      <c r="DW82" s="12"/>
      <c r="DX82" s="12">
        <v>0.125</v>
      </c>
      <c r="DY82" s="12">
        <v>0.05</v>
      </c>
      <c r="DZ82" s="12"/>
      <c r="EA82" s="12">
        <v>0.05</v>
      </c>
      <c r="EB82" s="12">
        <v>2.5000000000000001E-2</v>
      </c>
      <c r="EC82" s="12"/>
      <c r="ED82" s="12">
        <v>2.5000000000000001E-2</v>
      </c>
      <c r="EE82" s="12"/>
      <c r="EF82" s="12"/>
      <c r="EG82" s="12"/>
      <c r="EH82" s="12"/>
      <c r="EI82" s="12"/>
      <c r="EJ82" s="12">
        <v>1.4999999999999999E-2</v>
      </c>
      <c r="EK82" s="12">
        <v>0.01</v>
      </c>
      <c r="EL82" s="12">
        <v>0.01</v>
      </c>
      <c r="EM82" s="12">
        <v>5.0000000000000001E-3</v>
      </c>
      <c r="EN82" s="12"/>
      <c r="EO82" s="24"/>
      <c r="EP82" s="12"/>
      <c r="EQ82" s="12"/>
      <c r="ER82" s="12">
        <v>0.06</v>
      </c>
      <c r="ES82" s="12"/>
      <c r="ET82" s="12">
        <v>5.0000000000000001E-3</v>
      </c>
      <c r="EU82" s="12">
        <v>0.01</v>
      </c>
      <c r="EV82" s="13">
        <v>0.06</v>
      </c>
      <c r="EW82" s="12">
        <v>4.4999999999999998E-2</v>
      </c>
      <c r="EX82" s="12">
        <v>0.01</v>
      </c>
      <c r="EY82" s="12"/>
      <c r="EZ82" s="12">
        <v>1.4999999999999999E-2</v>
      </c>
      <c r="FA82" s="12">
        <v>5.0000000000000001E-3</v>
      </c>
      <c r="FB82" s="12"/>
      <c r="FC82" s="12"/>
      <c r="FD82" s="12">
        <v>5.0000000000000001E-3</v>
      </c>
      <c r="FE82" s="12"/>
      <c r="FF82" s="12"/>
      <c r="FG82" s="12">
        <v>0.03</v>
      </c>
      <c r="FH82" s="12">
        <v>0.09</v>
      </c>
      <c r="FI82" s="12"/>
      <c r="FJ82" s="12">
        <v>5.0000000000000001E-3</v>
      </c>
      <c r="FK82" s="12">
        <v>0.03</v>
      </c>
      <c r="FL82" s="12">
        <v>0.04</v>
      </c>
      <c r="FM82" s="12"/>
      <c r="FN82" s="12"/>
      <c r="FO82" s="12"/>
      <c r="FP82" s="12"/>
      <c r="FQ82" s="12">
        <v>0.02</v>
      </c>
      <c r="FR82" s="12">
        <v>5.0000000000000001E-3</v>
      </c>
      <c r="FS82" s="12">
        <v>0.01</v>
      </c>
      <c r="FT82" s="12">
        <v>0.01</v>
      </c>
      <c r="FU82" s="12"/>
      <c r="FV82" s="12">
        <v>5.0000000000000001E-3</v>
      </c>
      <c r="FW82" s="12"/>
      <c r="FX82" s="12">
        <v>5.0000000000000001E-3</v>
      </c>
      <c r="FY82" s="12"/>
      <c r="FZ82" s="12"/>
      <c r="GA82" s="12"/>
      <c r="GB82" s="12">
        <v>5.0000000000000001E-3</v>
      </c>
      <c r="GC82" s="12">
        <v>0.01</v>
      </c>
      <c r="GD82" s="12">
        <v>0.01</v>
      </c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>
        <v>5.0000000000000001E-3</v>
      </c>
      <c r="HA82" s="12">
        <v>0.01</v>
      </c>
      <c r="HB82" s="12"/>
      <c r="HC82" s="12">
        <v>1.4999999999999999E-2</v>
      </c>
      <c r="HD82" s="12"/>
      <c r="HE82" s="12">
        <v>5.0000000000000001E-3</v>
      </c>
      <c r="HF82" s="12"/>
      <c r="HG82" s="12">
        <v>5.0000000000000001E-3</v>
      </c>
      <c r="HH82" s="12"/>
      <c r="HI82" s="12">
        <v>5.0000000000000001E-3</v>
      </c>
      <c r="HJ82" s="12"/>
      <c r="HK82" s="12">
        <v>0.01</v>
      </c>
      <c r="HL82" s="12"/>
      <c r="HM82" s="12">
        <v>0.04</v>
      </c>
      <c r="HN82" s="12"/>
      <c r="HO82" s="12">
        <v>5.0000000000000001E-3</v>
      </c>
      <c r="HP82" s="12">
        <v>5.0000000000000001E-3</v>
      </c>
      <c r="HQ82" s="12"/>
      <c r="HR82" s="12">
        <v>5.0000000000000001E-3</v>
      </c>
      <c r="HS82" s="12">
        <v>0.01</v>
      </c>
      <c r="HT82" s="12">
        <v>5.0000000000000001E-3</v>
      </c>
      <c r="HU82" s="12"/>
      <c r="HV82" s="12">
        <v>5.0000000000000001E-3</v>
      </c>
      <c r="HW82" s="12"/>
      <c r="HX82" s="12"/>
      <c r="HY82" s="12"/>
      <c r="HZ82" s="12"/>
      <c r="IA82" s="12"/>
      <c r="IB82" s="12"/>
      <c r="IC82" s="12">
        <v>5.0000000000000001E-3</v>
      </c>
      <c r="ID82" s="12">
        <v>1.4999999999999999E-2</v>
      </c>
    </row>
    <row r="83" spans="1:238">
      <c r="A83" s="48"/>
      <c r="B83" s="11"/>
      <c r="C83" s="41" t="s">
        <v>243</v>
      </c>
      <c r="D83" s="10">
        <f t="shared" si="37"/>
        <v>172.51000000000013</v>
      </c>
      <c r="E83" s="12">
        <f t="shared" si="38"/>
        <v>172.51000000000013</v>
      </c>
      <c r="F83" s="12"/>
      <c r="G83" s="12">
        <v>1.3</v>
      </c>
      <c r="H83" s="12">
        <v>1.3</v>
      </c>
      <c r="I83" s="12">
        <v>0.65</v>
      </c>
      <c r="J83" s="12"/>
      <c r="K83" s="12">
        <v>2.4700000000000002</v>
      </c>
      <c r="L83" s="12"/>
      <c r="M83" s="12"/>
      <c r="N83" s="12"/>
      <c r="O83" s="12"/>
      <c r="P83" s="12"/>
      <c r="Q83" s="12"/>
      <c r="R83" s="12">
        <v>1.3</v>
      </c>
      <c r="S83" s="12"/>
      <c r="T83" s="12">
        <v>0.65</v>
      </c>
      <c r="U83" s="12">
        <v>0.65</v>
      </c>
      <c r="V83" s="12"/>
      <c r="W83" s="12">
        <v>0.65</v>
      </c>
      <c r="X83" s="12"/>
      <c r="Y83" s="12"/>
      <c r="Z83" s="12"/>
      <c r="AA83" s="12"/>
      <c r="AB83" s="12"/>
      <c r="AC83" s="12"/>
      <c r="AD83" s="13"/>
      <c r="AE83" s="12"/>
      <c r="AF83" s="12">
        <v>1.56</v>
      </c>
      <c r="AG83" s="12"/>
      <c r="AH83" s="12"/>
      <c r="AI83" s="12"/>
      <c r="AJ83" s="12"/>
      <c r="AK83" s="12"/>
      <c r="AL83" s="12"/>
      <c r="AM83" s="12"/>
      <c r="AN83" s="12"/>
      <c r="AO83" s="12">
        <v>1.3</v>
      </c>
      <c r="AP83" s="12"/>
      <c r="AQ83" s="12"/>
      <c r="AR83" s="12"/>
      <c r="AS83" s="12"/>
      <c r="AT83" s="12">
        <v>1.3</v>
      </c>
      <c r="AU83" s="12"/>
      <c r="AV83" s="12"/>
      <c r="AW83" s="12"/>
      <c r="AX83" s="12"/>
      <c r="AY83" s="12"/>
      <c r="AZ83" s="12"/>
      <c r="BA83" s="12"/>
      <c r="BB83" s="12"/>
      <c r="BC83" s="12">
        <v>1.3</v>
      </c>
      <c r="BD83" s="12">
        <v>0.65</v>
      </c>
      <c r="BE83" s="12"/>
      <c r="BF83" s="12">
        <f>3.38</f>
        <v>3.38</v>
      </c>
      <c r="BG83" s="12"/>
      <c r="BH83" s="12"/>
      <c r="BI83" s="12"/>
      <c r="BJ83" s="12"/>
      <c r="BK83" s="12">
        <v>1.3</v>
      </c>
      <c r="BL83" s="12">
        <v>1.3</v>
      </c>
      <c r="BM83" s="12"/>
      <c r="BN83" s="12">
        <v>1.95</v>
      </c>
      <c r="BO83" s="12"/>
      <c r="BP83" s="12">
        <v>0.65</v>
      </c>
      <c r="BQ83" s="12"/>
      <c r="BR83" s="12"/>
      <c r="BS83" s="12"/>
      <c r="BT83" s="12">
        <v>2.6</v>
      </c>
      <c r="BU83" s="12"/>
      <c r="BV83" s="12"/>
      <c r="BW83" s="12">
        <v>1.95</v>
      </c>
      <c r="BX83" s="12">
        <v>1.3</v>
      </c>
      <c r="BY83" s="12"/>
      <c r="BZ83" s="12"/>
      <c r="CA83" s="12"/>
      <c r="CB83" s="12"/>
      <c r="CC83" s="12">
        <v>0.65</v>
      </c>
      <c r="CD83" s="12"/>
      <c r="CE83" s="12"/>
      <c r="CF83" s="12"/>
      <c r="CG83" s="12"/>
      <c r="CH83" s="12"/>
      <c r="CI83" s="12"/>
      <c r="CJ83" s="12"/>
      <c r="CK83" s="12">
        <v>1.95</v>
      </c>
      <c r="CL83" s="12"/>
      <c r="CM83" s="12"/>
      <c r="CN83" s="12"/>
      <c r="CO83" s="12"/>
      <c r="CP83" s="12"/>
      <c r="CQ83" s="12"/>
      <c r="CR83" s="12">
        <v>0.65</v>
      </c>
      <c r="CS83" s="12"/>
      <c r="CT83" s="12"/>
      <c r="CU83" s="12"/>
      <c r="CV83" s="12"/>
      <c r="CW83" s="12"/>
      <c r="CX83" s="12"/>
      <c r="CY83" s="12">
        <v>0.65</v>
      </c>
      <c r="CZ83" s="12">
        <v>1.3</v>
      </c>
      <c r="DA83" s="12"/>
      <c r="DB83" s="12"/>
      <c r="DC83" s="12"/>
      <c r="DD83" s="12"/>
      <c r="DE83" s="12"/>
      <c r="DF83" s="12"/>
      <c r="DG83" s="12"/>
      <c r="DH83" s="12">
        <v>1.95</v>
      </c>
      <c r="DI83" s="12">
        <v>1.95</v>
      </c>
      <c r="DJ83" s="12">
        <v>1.95</v>
      </c>
      <c r="DK83" s="12"/>
      <c r="DL83" s="12"/>
      <c r="DM83" s="12"/>
      <c r="DN83" s="12"/>
      <c r="DO83" s="12"/>
      <c r="DP83" s="12"/>
      <c r="DQ83" s="12">
        <v>1.3</v>
      </c>
      <c r="DR83" s="12"/>
      <c r="DS83" s="12"/>
      <c r="DT83" s="12"/>
      <c r="DU83" s="12"/>
      <c r="DV83" s="12">
        <v>6.5</v>
      </c>
      <c r="DW83" s="12"/>
      <c r="DX83" s="12">
        <v>16.25</v>
      </c>
      <c r="DY83" s="12">
        <v>6.5</v>
      </c>
      <c r="DZ83" s="12"/>
      <c r="EA83" s="12">
        <v>6.5</v>
      </c>
      <c r="EB83" s="12">
        <v>3.25</v>
      </c>
      <c r="EC83" s="12"/>
      <c r="ED83" s="12">
        <v>3.25</v>
      </c>
      <c r="EE83" s="12"/>
      <c r="EF83" s="12"/>
      <c r="EG83" s="12"/>
      <c r="EH83" s="12"/>
      <c r="EI83" s="12"/>
      <c r="EJ83" s="12">
        <v>1.95</v>
      </c>
      <c r="EK83" s="12">
        <v>1.3</v>
      </c>
      <c r="EL83" s="12">
        <v>1.3</v>
      </c>
      <c r="EM83" s="12">
        <v>0.65</v>
      </c>
      <c r="EN83" s="12"/>
      <c r="EO83" s="13"/>
      <c r="EP83" s="12"/>
      <c r="EQ83" s="12"/>
      <c r="ER83" s="12">
        <v>7.8</v>
      </c>
      <c r="ES83" s="12"/>
      <c r="ET83" s="12">
        <v>0.65</v>
      </c>
      <c r="EU83" s="12">
        <v>1.3</v>
      </c>
      <c r="EV83" s="13">
        <v>7.8</v>
      </c>
      <c r="EW83" s="12">
        <v>5.85</v>
      </c>
      <c r="EX83" s="12">
        <v>1.3</v>
      </c>
      <c r="EY83" s="12"/>
      <c r="EZ83" s="12">
        <v>1.95</v>
      </c>
      <c r="FA83" s="12">
        <v>0.65</v>
      </c>
      <c r="FB83" s="12"/>
      <c r="FC83" s="12"/>
      <c r="FD83" s="12">
        <v>0.65</v>
      </c>
      <c r="FE83" s="12"/>
      <c r="FF83" s="12"/>
      <c r="FG83" s="12">
        <v>3.9</v>
      </c>
      <c r="FH83" s="12">
        <v>11.7</v>
      </c>
      <c r="FI83" s="12"/>
      <c r="FJ83" s="12">
        <v>0.65</v>
      </c>
      <c r="FK83" s="12">
        <v>3.9</v>
      </c>
      <c r="FL83" s="12">
        <v>5.2</v>
      </c>
      <c r="FM83" s="12"/>
      <c r="FN83" s="12"/>
      <c r="FO83" s="12"/>
      <c r="FP83" s="12"/>
      <c r="FQ83" s="12">
        <v>2.6</v>
      </c>
      <c r="FR83" s="12">
        <v>0.65</v>
      </c>
      <c r="FS83" s="12">
        <v>1.3</v>
      </c>
      <c r="FT83" s="12">
        <v>1.3</v>
      </c>
      <c r="FU83" s="12"/>
      <c r="FV83" s="12">
        <v>0.65</v>
      </c>
      <c r="FW83" s="12"/>
      <c r="FX83" s="12">
        <v>0.65</v>
      </c>
      <c r="FY83" s="12"/>
      <c r="FZ83" s="12"/>
      <c r="GA83" s="12"/>
      <c r="GB83" s="12">
        <v>0.65</v>
      </c>
      <c r="GC83" s="12">
        <v>1.3</v>
      </c>
      <c r="GD83" s="12">
        <v>1.3</v>
      </c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>
        <v>0.65</v>
      </c>
      <c r="HA83" s="12">
        <v>1.3</v>
      </c>
      <c r="HB83" s="12"/>
      <c r="HC83" s="12">
        <v>1.95</v>
      </c>
      <c r="HD83" s="12"/>
      <c r="HE83" s="12">
        <v>0.65</v>
      </c>
      <c r="HF83" s="12"/>
      <c r="HG83" s="12">
        <v>0.65</v>
      </c>
      <c r="HH83" s="12"/>
      <c r="HI83" s="12">
        <v>0.65</v>
      </c>
      <c r="HJ83" s="12"/>
      <c r="HK83" s="12">
        <v>1.3</v>
      </c>
      <c r="HL83" s="12"/>
      <c r="HM83" s="12">
        <v>5.2</v>
      </c>
      <c r="HN83" s="12"/>
      <c r="HO83" s="12">
        <v>0.65</v>
      </c>
      <c r="HP83" s="12">
        <v>0.65</v>
      </c>
      <c r="HQ83" s="12"/>
      <c r="HR83" s="12">
        <v>0.65</v>
      </c>
      <c r="HS83" s="12">
        <v>1.3</v>
      </c>
      <c r="HT83" s="12">
        <v>0.65</v>
      </c>
      <c r="HU83" s="12"/>
      <c r="HV83" s="12">
        <v>0.65</v>
      </c>
      <c r="HW83" s="12"/>
      <c r="HX83" s="12"/>
      <c r="HY83" s="12"/>
      <c r="HZ83" s="12"/>
      <c r="IA83" s="12"/>
      <c r="IB83" s="12"/>
      <c r="IC83" s="12">
        <v>0.65</v>
      </c>
      <c r="ID83" s="12">
        <v>1.95</v>
      </c>
    </row>
    <row r="84" spans="1:238" ht="16.5" customHeight="1">
      <c r="A84" s="48">
        <v>26</v>
      </c>
      <c r="B84" s="25" t="s">
        <v>331</v>
      </c>
      <c r="C84" s="17" t="s">
        <v>266</v>
      </c>
      <c r="D84" s="10">
        <f t="shared" si="37"/>
        <v>2294</v>
      </c>
      <c r="E84" s="12">
        <f>SUM(G84:ID84)</f>
        <v>2294</v>
      </c>
      <c r="F84" s="12"/>
      <c r="G84" s="12">
        <f>14+2</f>
        <v>16</v>
      </c>
      <c r="H84" s="12">
        <v>16</v>
      </c>
      <c r="I84" s="12">
        <f>7+1</f>
        <v>8</v>
      </c>
      <c r="J84" s="12"/>
      <c r="K84" s="12">
        <f>10+1</f>
        <v>11</v>
      </c>
      <c r="L84" s="12"/>
      <c r="M84" s="12"/>
      <c r="N84" s="12"/>
      <c r="O84" s="12"/>
      <c r="P84" s="12"/>
      <c r="Q84" s="12"/>
      <c r="R84" s="12">
        <f>7+1</f>
        <v>8</v>
      </c>
      <c r="S84" s="12"/>
      <c r="T84" s="12">
        <v>8</v>
      </c>
      <c r="U84" s="12">
        <v>8</v>
      </c>
      <c r="V84" s="12"/>
      <c r="W84" s="12">
        <v>8</v>
      </c>
      <c r="X84" s="12"/>
      <c r="Y84" s="12"/>
      <c r="Z84" s="12">
        <v>15</v>
      </c>
      <c r="AA84" s="12"/>
      <c r="AB84" s="12"/>
      <c r="AC84" s="12"/>
      <c r="AD84" s="20"/>
      <c r="AE84" s="12"/>
      <c r="AF84" s="12">
        <f>10+1</f>
        <v>11</v>
      </c>
      <c r="AG84" s="12"/>
      <c r="AH84" s="12"/>
      <c r="AI84" s="12"/>
      <c r="AJ84" s="12"/>
      <c r="AK84" s="12"/>
      <c r="AL84" s="12"/>
      <c r="AM84" s="12"/>
      <c r="AN84" s="12"/>
      <c r="AO84" s="12">
        <f>10+2</f>
        <v>12</v>
      </c>
      <c r="AP84" s="12"/>
      <c r="AQ84" s="12"/>
      <c r="AR84" s="12"/>
      <c r="AS84" s="12"/>
      <c r="AT84" s="12">
        <f>14+2</f>
        <v>16</v>
      </c>
      <c r="AU84" s="12"/>
      <c r="AV84" s="12"/>
      <c r="AW84" s="12"/>
      <c r="AX84" s="12"/>
      <c r="AY84" s="12"/>
      <c r="AZ84" s="12"/>
      <c r="BA84" s="12"/>
      <c r="BB84" s="12"/>
      <c r="BC84" s="12">
        <f>30+2</f>
        <v>32</v>
      </c>
      <c r="BD84" s="12">
        <f>15+1</f>
        <v>16</v>
      </c>
      <c r="BE84" s="12"/>
      <c r="BF84" s="12">
        <f>45+5</f>
        <v>50</v>
      </c>
      <c r="BG84" s="12"/>
      <c r="BH84" s="12"/>
      <c r="BI84" s="12"/>
      <c r="BJ84" s="12"/>
      <c r="BK84" s="12">
        <f>30+2</f>
        <v>32</v>
      </c>
      <c r="BL84" s="12">
        <f>34+2</f>
        <v>36</v>
      </c>
      <c r="BM84" s="12"/>
      <c r="BN84" s="12">
        <f>21+3</f>
        <v>24</v>
      </c>
      <c r="BO84" s="12"/>
      <c r="BP84" s="12">
        <f>7+1</f>
        <v>8</v>
      </c>
      <c r="BQ84" s="12"/>
      <c r="BR84" s="12"/>
      <c r="BS84" s="12"/>
      <c r="BT84" s="12">
        <f>15+2</f>
        <v>17</v>
      </c>
      <c r="BU84" s="12"/>
      <c r="BV84" s="12"/>
      <c r="BW84" s="12">
        <f>21+3</f>
        <v>24</v>
      </c>
      <c r="BX84" s="12">
        <f>10+2</f>
        <v>12</v>
      </c>
      <c r="BY84" s="12"/>
      <c r="BZ84" s="12"/>
      <c r="CA84" s="12"/>
      <c r="CB84" s="12"/>
      <c r="CC84" s="12">
        <f>7+1</f>
        <v>8</v>
      </c>
      <c r="CD84" s="12"/>
      <c r="CE84" s="12"/>
      <c r="CF84" s="12"/>
      <c r="CG84" s="12"/>
      <c r="CH84" s="12"/>
      <c r="CI84" s="12"/>
      <c r="CJ84" s="12"/>
      <c r="CK84" s="12">
        <f>7+2</f>
        <v>9</v>
      </c>
      <c r="CL84" s="12"/>
      <c r="CM84" s="12"/>
      <c r="CN84" s="12"/>
      <c r="CO84" s="12"/>
      <c r="CP84" s="12"/>
      <c r="CQ84" s="12"/>
      <c r="CR84" s="12">
        <f>7+1</f>
        <v>8</v>
      </c>
      <c r="CS84" s="12"/>
      <c r="CT84" s="12"/>
      <c r="CU84" s="12"/>
      <c r="CV84" s="12"/>
      <c r="CW84" s="12"/>
      <c r="CX84" s="12"/>
      <c r="CY84" s="12">
        <f>7+1</f>
        <v>8</v>
      </c>
      <c r="CZ84" s="12">
        <f>14+2</f>
        <v>16</v>
      </c>
      <c r="DA84" s="12"/>
      <c r="DB84" s="12"/>
      <c r="DC84" s="12"/>
      <c r="DD84" s="12"/>
      <c r="DE84" s="12"/>
      <c r="DF84" s="12"/>
      <c r="DG84" s="12"/>
      <c r="DH84" s="12">
        <f>21+3</f>
        <v>24</v>
      </c>
      <c r="DI84" s="12">
        <v>24</v>
      </c>
      <c r="DJ84" s="12">
        <f>17+2</f>
        <v>19</v>
      </c>
      <c r="DK84" s="12"/>
      <c r="DL84" s="12"/>
      <c r="DM84" s="12"/>
      <c r="DN84" s="12"/>
      <c r="DO84" s="12"/>
      <c r="DP84" s="12"/>
      <c r="DQ84" s="12">
        <f>14+2</f>
        <v>16</v>
      </c>
      <c r="DR84" s="12"/>
      <c r="DS84" s="12"/>
      <c r="DT84" s="12"/>
      <c r="DU84" s="12"/>
      <c r="DV84" s="12">
        <f>132+4</f>
        <v>136</v>
      </c>
      <c r="DW84" s="12"/>
      <c r="DX84" s="12">
        <f>346+10</f>
        <v>356</v>
      </c>
      <c r="DY84" s="12">
        <v>134</v>
      </c>
      <c r="DZ84" s="12"/>
      <c r="EA84" s="12">
        <f>130+4</f>
        <v>134</v>
      </c>
      <c r="EB84" s="12">
        <f>80+2</f>
        <v>82</v>
      </c>
      <c r="EC84" s="12"/>
      <c r="ED84" s="12">
        <v>82</v>
      </c>
      <c r="EE84" s="12"/>
      <c r="EF84" s="12"/>
      <c r="EG84" s="12"/>
      <c r="EH84" s="12"/>
      <c r="EI84" s="12"/>
      <c r="EJ84" s="12">
        <f>21+3</f>
        <v>24</v>
      </c>
      <c r="EK84" s="12">
        <f>14+2</f>
        <v>16</v>
      </c>
      <c r="EL84" s="12">
        <f>16+2</f>
        <v>18</v>
      </c>
      <c r="EM84" s="12">
        <f>7+1</f>
        <v>8</v>
      </c>
      <c r="EN84" s="12"/>
      <c r="EO84" s="20"/>
      <c r="EP84" s="12"/>
      <c r="EQ84" s="12"/>
      <c r="ER84" s="12">
        <f>21+3</f>
        <v>24</v>
      </c>
      <c r="ES84" s="12"/>
      <c r="ET84" s="12">
        <f>7+1</f>
        <v>8</v>
      </c>
      <c r="EU84" s="12">
        <f>14+2</f>
        <v>16</v>
      </c>
      <c r="EV84" s="20">
        <f>40+8</f>
        <v>48</v>
      </c>
      <c r="EW84" s="12">
        <f>45+6</f>
        <v>51</v>
      </c>
      <c r="EX84" s="12">
        <f>14+2</f>
        <v>16</v>
      </c>
      <c r="EY84" s="12"/>
      <c r="EZ84" s="12">
        <f>7+2</f>
        <v>9</v>
      </c>
      <c r="FA84" s="12">
        <f>7+1</f>
        <v>8</v>
      </c>
      <c r="FB84" s="12"/>
      <c r="FC84" s="12"/>
      <c r="FD84" s="12">
        <v>8</v>
      </c>
      <c r="FE84" s="12"/>
      <c r="FF84" s="12"/>
      <c r="FG84" s="12">
        <f>32+2</f>
        <v>34</v>
      </c>
      <c r="FH84" s="12">
        <f>96+6</f>
        <v>102</v>
      </c>
      <c r="FI84" s="12"/>
      <c r="FJ84" s="12">
        <v>8</v>
      </c>
      <c r="FK84" s="12">
        <f>60+3</f>
        <v>63</v>
      </c>
      <c r="FL84" s="12">
        <f>15+1</f>
        <v>16</v>
      </c>
      <c r="FM84" s="12"/>
      <c r="FN84" s="12"/>
      <c r="FO84" s="12"/>
      <c r="FP84" s="12"/>
      <c r="FQ84" s="12">
        <f>30+1</f>
        <v>31</v>
      </c>
      <c r="FR84" s="12">
        <f>7+1</f>
        <v>8</v>
      </c>
      <c r="FS84" s="12">
        <f>14+2</f>
        <v>16</v>
      </c>
      <c r="FT84" s="12">
        <f>14+2</f>
        <v>16</v>
      </c>
      <c r="FU84" s="12"/>
      <c r="FV84" s="12">
        <f>16+1</f>
        <v>17</v>
      </c>
      <c r="FW84" s="12"/>
      <c r="FX84" s="12">
        <f>14+1</f>
        <v>15</v>
      </c>
      <c r="FY84" s="12"/>
      <c r="FZ84" s="12"/>
      <c r="GA84" s="12"/>
      <c r="GB84" s="12">
        <f>7+1</f>
        <v>8</v>
      </c>
      <c r="GC84" s="12">
        <f>14+2</f>
        <v>16</v>
      </c>
      <c r="GD84" s="12">
        <v>16</v>
      </c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>
        <v>14</v>
      </c>
      <c r="GW84" s="12"/>
      <c r="GX84" s="12"/>
      <c r="GY84" s="12"/>
      <c r="GZ84" s="12">
        <f>7+1</f>
        <v>8</v>
      </c>
      <c r="HA84" s="12">
        <f>14+2</f>
        <v>16</v>
      </c>
      <c r="HB84" s="12"/>
      <c r="HC84" s="12">
        <f>21+3</f>
        <v>24</v>
      </c>
      <c r="HD84" s="12"/>
      <c r="HE84" s="12">
        <f>5+1</f>
        <v>6</v>
      </c>
      <c r="HF84" s="12"/>
      <c r="HG84" s="12">
        <f>5+1</f>
        <v>6</v>
      </c>
      <c r="HH84" s="12"/>
      <c r="HI84" s="12">
        <f>5+1</f>
        <v>6</v>
      </c>
      <c r="HJ84" s="12"/>
      <c r="HK84" s="12">
        <f>14+2</f>
        <v>16</v>
      </c>
      <c r="HL84" s="12"/>
      <c r="HM84" s="12">
        <f>42+4</f>
        <v>46</v>
      </c>
      <c r="HN84" s="12"/>
      <c r="HO84" s="12">
        <f>7+1</f>
        <v>8</v>
      </c>
      <c r="HP84" s="12">
        <v>8</v>
      </c>
      <c r="HQ84" s="12"/>
      <c r="HR84" s="12">
        <v>8</v>
      </c>
      <c r="HS84" s="12">
        <f>14+2</f>
        <v>16</v>
      </c>
      <c r="HT84" s="12">
        <v>8</v>
      </c>
      <c r="HU84" s="12"/>
      <c r="HV84" s="12">
        <v>8</v>
      </c>
      <c r="HW84" s="12"/>
      <c r="HX84" s="12"/>
      <c r="HY84" s="12"/>
      <c r="HZ84" s="12"/>
      <c r="IA84" s="12"/>
      <c r="IB84" s="12"/>
      <c r="IC84" s="12">
        <v>8</v>
      </c>
      <c r="ID84" s="12">
        <f>21+3</f>
        <v>24</v>
      </c>
    </row>
    <row r="85" spans="1:238">
      <c r="A85" s="48"/>
      <c r="B85" s="25"/>
      <c r="C85" s="41" t="s">
        <v>243</v>
      </c>
      <c r="D85" s="10">
        <f t="shared" si="37"/>
        <v>1649.9959999999994</v>
      </c>
      <c r="E85" s="12">
        <f t="shared" si="38"/>
        <v>1649.9959999999994</v>
      </c>
      <c r="F85" s="12"/>
      <c r="G85" s="12">
        <f>8.638+3.812</f>
        <v>12.45</v>
      </c>
      <c r="H85" s="12">
        <v>12.45</v>
      </c>
      <c r="I85" s="12">
        <f>4.319+1.906</f>
        <v>6.2249999999999996</v>
      </c>
      <c r="J85" s="12"/>
      <c r="K85" s="12">
        <f>6.17+1.906</f>
        <v>8.0760000000000005</v>
      </c>
      <c r="L85" s="12"/>
      <c r="M85" s="12"/>
      <c r="N85" s="12"/>
      <c r="O85" s="12"/>
      <c r="P85" s="12"/>
      <c r="Q85" s="12"/>
      <c r="R85" s="12">
        <f>4.319+1.906</f>
        <v>6.2249999999999996</v>
      </c>
      <c r="S85" s="12"/>
      <c r="T85" s="12">
        <v>6.2249999999999996</v>
      </c>
      <c r="U85" s="12">
        <v>6.2249999999999996</v>
      </c>
      <c r="V85" s="12"/>
      <c r="W85" s="12">
        <v>6.2249999999999996</v>
      </c>
      <c r="X85" s="12"/>
      <c r="Y85" s="12"/>
      <c r="Z85" s="12">
        <v>28.59</v>
      </c>
      <c r="AA85" s="12"/>
      <c r="AB85" s="12"/>
      <c r="AC85" s="12"/>
      <c r="AD85" s="13"/>
      <c r="AE85" s="12"/>
      <c r="AF85" s="12">
        <f>6.17+1.906</f>
        <v>8.0760000000000005</v>
      </c>
      <c r="AG85" s="12"/>
      <c r="AH85" s="12"/>
      <c r="AI85" s="12"/>
      <c r="AJ85" s="12"/>
      <c r="AK85" s="12"/>
      <c r="AL85" s="12"/>
      <c r="AM85" s="12"/>
      <c r="AN85" s="12"/>
      <c r="AO85" s="12">
        <f>6.17+3.812</f>
        <v>9.9819999999999993</v>
      </c>
      <c r="AP85" s="12"/>
      <c r="AQ85" s="12"/>
      <c r="AR85" s="12"/>
      <c r="AS85" s="12"/>
      <c r="AT85" s="12">
        <f>8.638+3.812</f>
        <v>12.45</v>
      </c>
      <c r="AU85" s="12"/>
      <c r="AV85" s="12"/>
      <c r="AW85" s="12"/>
      <c r="AX85" s="12"/>
      <c r="AY85" s="12"/>
      <c r="AZ85" s="12"/>
      <c r="BA85" s="12"/>
      <c r="BB85" s="12"/>
      <c r="BC85" s="12">
        <f>18.51+3.812</f>
        <v>22.322000000000003</v>
      </c>
      <c r="BD85" s="12">
        <f>9.255+1.906</f>
        <v>11.161000000000001</v>
      </c>
      <c r="BE85" s="12"/>
      <c r="BF85" s="12">
        <f>27.765+9.53</f>
        <v>37.295000000000002</v>
      </c>
      <c r="BG85" s="12"/>
      <c r="BH85" s="12"/>
      <c r="BI85" s="12"/>
      <c r="BJ85" s="12"/>
      <c r="BK85" s="12">
        <f>18.51+3.812</f>
        <v>22.322000000000003</v>
      </c>
      <c r="BL85" s="12">
        <f>20.978+3.812</f>
        <v>24.790000000000003</v>
      </c>
      <c r="BM85" s="12"/>
      <c r="BN85" s="12">
        <f>12.957+5.718</f>
        <v>18.675000000000001</v>
      </c>
      <c r="BO85" s="12"/>
      <c r="BP85" s="12">
        <f>4.319+1.906</f>
        <v>6.2249999999999996</v>
      </c>
      <c r="BQ85" s="12"/>
      <c r="BR85" s="12"/>
      <c r="BS85" s="12"/>
      <c r="BT85" s="12">
        <f>9.255+3.812</f>
        <v>13.067</v>
      </c>
      <c r="BU85" s="12"/>
      <c r="BV85" s="12"/>
      <c r="BW85" s="12">
        <f>12.957+5.718</f>
        <v>18.675000000000001</v>
      </c>
      <c r="BX85" s="12">
        <f>6.17+3.812</f>
        <v>9.9819999999999993</v>
      </c>
      <c r="BY85" s="12"/>
      <c r="BZ85" s="12"/>
      <c r="CA85" s="12"/>
      <c r="CB85" s="12"/>
      <c r="CC85" s="12">
        <f>4.319+1.906</f>
        <v>6.2249999999999996</v>
      </c>
      <c r="CD85" s="12"/>
      <c r="CE85" s="12"/>
      <c r="CF85" s="12"/>
      <c r="CG85" s="12"/>
      <c r="CH85" s="12"/>
      <c r="CI85" s="12"/>
      <c r="CJ85" s="12"/>
      <c r="CK85" s="12">
        <f>4.319+3.812</f>
        <v>8.1310000000000002</v>
      </c>
      <c r="CL85" s="12"/>
      <c r="CM85" s="12"/>
      <c r="CN85" s="12"/>
      <c r="CO85" s="12"/>
      <c r="CP85" s="12"/>
      <c r="CQ85" s="12"/>
      <c r="CR85" s="12">
        <f>4.319+1.906</f>
        <v>6.2249999999999996</v>
      </c>
      <c r="CS85" s="12"/>
      <c r="CT85" s="12"/>
      <c r="CU85" s="12"/>
      <c r="CV85" s="12"/>
      <c r="CW85" s="12"/>
      <c r="CX85" s="12"/>
      <c r="CY85" s="12">
        <f>4.319+1.906</f>
        <v>6.2249999999999996</v>
      </c>
      <c r="CZ85" s="12">
        <f>8.638+3.812</f>
        <v>12.45</v>
      </c>
      <c r="DA85" s="12"/>
      <c r="DB85" s="12"/>
      <c r="DC85" s="12"/>
      <c r="DD85" s="12"/>
      <c r="DE85" s="12"/>
      <c r="DF85" s="12"/>
      <c r="DG85" s="12"/>
      <c r="DH85" s="12">
        <f>12.957+5.718</f>
        <v>18.675000000000001</v>
      </c>
      <c r="DI85" s="12">
        <v>18.675000000000001</v>
      </c>
      <c r="DJ85" s="12">
        <f>10.489+3.812</f>
        <v>14.301</v>
      </c>
      <c r="DK85" s="12"/>
      <c r="DL85" s="12"/>
      <c r="DM85" s="12"/>
      <c r="DN85" s="12"/>
      <c r="DO85" s="12"/>
      <c r="DP85" s="12"/>
      <c r="DQ85" s="12">
        <f>8.638+3.812</f>
        <v>12.45</v>
      </c>
      <c r="DR85" s="12"/>
      <c r="DS85" s="12"/>
      <c r="DT85" s="12"/>
      <c r="DU85" s="12"/>
      <c r="DV85" s="12">
        <f>81.444+7.624</f>
        <v>89.067999999999998</v>
      </c>
      <c r="DW85" s="12"/>
      <c r="DX85" s="12">
        <f>213.482+19.06</f>
        <v>232.542</v>
      </c>
      <c r="DY85" s="12">
        <v>87.833999999999989</v>
      </c>
      <c r="DZ85" s="12"/>
      <c r="EA85" s="12">
        <f>80.21+7.624</f>
        <v>87.833999999999989</v>
      </c>
      <c r="EB85" s="12">
        <f>49.36+3.812</f>
        <v>53.171999999999997</v>
      </c>
      <c r="EC85" s="12"/>
      <c r="ED85" s="12">
        <v>53.171999999999997</v>
      </c>
      <c r="EE85" s="12"/>
      <c r="EF85" s="12"/>
      <c r="EG85" s="12"/>
      <c r="EH85" s="12"/>
      <c r="EI85" s="12"/>
      <c r="EJ85" s="12">
        <f>12.957+5.718</f>
        <v>18.675000000000001</v>
      </c>
      <c r="EK85" s="12">
        <f>8.638+3.812</f>
        <v>12.45</v>
      </c>
      <c r="EL85" s="12">
        <f>9.872+3.812</f>
        <v>13.683999999999999</v>
      </c>
      <c r="EM85" s="12">
        <f>4.319+1.906</f>
        <v>6.2249999999999996</v>
      </c>
      <c r="EN85" s="12"/>
      <c r="EO85" s="13"/>
      <c r="EP85" s="12"/>
      <c r="EQ85" s="12"/>
      <c r="ER85" s="12">
        <f>12.957+5.718</f>
        <v>18.675000000000001</v>
      </c>
      <c r="ES85" s="12"/>
      <c r="ET85" s="12">
        <f>4.319+1.906</f>
        <v>6.2249999999999996</v>
      </c>
      <c r="EU85" s="12">
        <f>8.638+3.812</f>
        <v>12.45</v>
      </c>
      <c r="EV85" s="13">
        <f>24.68+15.248</f>
        <v>39.927999999999997</v>
      </c>
      <c r="EW85" s="12">
        <f>27.765+11.436</f>
        <v>39.201000000000001</v>
      </c>
      <c r="EX85" s="12">
        <f>8.638+3.812</f>
        <v>12.45</v>
      </c>
      <c r="EY85" s="12"/>
      <c r="EZ85" s="12">
        <f>4.319+3.812</f>
        <v>8.1310000000000002</v>
      </c>
      <c r="FA85" s="12">
        <f>4.319+1.906</f>
        <v>6.2249999999999996</v>
      </c>
      <c r="FB85" s="12"/>
      <c r="FC85" s="12"/>
      <c r="FD85" s="12">
        <v>6.2249999999999996</v>
      </c>
      <c r="FE85" s="12"/>
      <c r="FF85" s="12"/>
      <c r="FG85" s="12">
        <f>19.744+3.812</f>
        <v>23.556000000000001</v>
      </c>
      <c r="FH85" s="12">
        <f>59.232+11.436</f>
        <v>70.668000000000006</v>
      </c>
      <c r="FI85" s="12"/>
      <c r="FJ85" s="12">
        <v>6.2249999999999996</v>
      </c>
      <c r="FK85" s="12">
        <f>37.02+5.718</f>
        <v>42.738</v>
      </c>
      <c r="FL85" s="12">
        <f>9.255+1.906</f>
        <v>11.161000000000001</v>
      </c>
      <c r="FM85" s="12"/>
      <c r="FN85" s="12"/>
      <c r="FO85" s="12"/>
      <c r="FP85" s="12"/>
      <c r="FQ85" s="12">
        <f>18.51+1.906</f>
        <v>20.416</v>
      </c>
      <c r="FR85" s="12">
        <f>4.319+1.906</f>
        <v>6.2249999999999996</v>
      </c>
      <c r="FS85" s="12">
        <f>8.638+3.812</f>
        <v>12.45</v>
      </c>
      <c r="FT85" s="12">
        <f>8.638+3.812</f>
        <v>12.45</v>
      </c>
      <c r="FU85" s="12"/>
      <c r="FV85" s="12">
        <f>9.872+1.906</f>
        <v>11.778</v>
      </c>
      <c r="FW85" s="12"/>
      <c r="FX85" s="12">
        <f>8.638+1.906</f>
        <v>10.544</v>
      </c>
      <c r="FY85" s="12"/>
      <c r="FZ85" s="12"/>
      <c r="GA85" s="12"/>
      <c r="GB85" s="12">
        <f>4.319+1.906</f>
        <v>6.2249999999999996</v>
      </c>
      <c r="GC85" s="12">
        <f>8.638+3.812</f>
        <v>12.45</v>
      </c>
      <c r="GD85" s="12">
        <v>12.45</v>
      </c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>
        <v>8.6379999999999999</v>
      </c>
      <c r="GW85" s="12"/>
      <c r="GX85" s="12"/>
      <c r="GY85" s="12"/>
      <c r="GZ85" s="12">
        <f>4.319+1.906</f>
        <v>6.2249999999999996</v>
      </c>
      <c r="HA85" s="12">
        <f>8.638+3.812</f>
        <v>12.45</v>
      </c>
      <c r="HB85" s="12"/>
      <c r="HC85" s="12">
        <f>12.957+5.718</f>
        <v>18.675000000000001</v>
      </c>
      <c r="HD85" s="12"/>
      <c r="HE85" s="12">
        <f>3.085+1.906</f>
        <v>4.9909999999999997</v>
      </c>
      <c r="HF85" s="12"/>
      <c r="HG85" s="12">
        <f>3.085+1.906</f>
        <v>4.9909999999999997</v>
      </c>
      <c r="HH85" s="12"/>
      <c r="HI85" s="12">
        <f>3.085+1.906</f>
        <v>4.9909999999999997</v>
      </c>
      <c r="HJ85" s="12"/>
      <c r="HK85" s="12">
        <f>8.638+3.812</f>
        <v>12.45</v>
      </c>
      <c r="HL85" s="12"/>
      <c r="HM85" s="12">
        <f>25.914+7.624</f>
        <v>33.538000000000004</v>
      </c>
      <c r="HN85" s="12"/>
      <c r="HO85" s="12">
        <f>4.319+1.906</f>
        <v>6.2249999999999996</v>
      </c>
      <c r="HP85" s="12">
        <v>6.2249999999999996</v>
      </c>
      <c r="HQ85" s="12"/>
      <c r="HR85" s="12">
        <v>6.2249999999999996</v>
      </c>
      <c r="HS85" s="12">
        <f>8.638+3.812</f>
        <v>12.45</v>
      </c>
      <c r="HT85" s="12">
        <v>6.2249999999999996</v>
      </c>
      <c r="HU85" s="12"/>
      <c r="HV85" s="12">
        <v>6.2249999999999996</v>
      </c>
      <c r="HW85" s="12"/>
      <c r="HX85" s="12"/>
      <c r="HY85" s="12"/>
      <c r="HZ85" s="12"/>
      <c r="IA85" s="12"/>
      <c r="IB85" s="12"/>
      <c r="IC85" s="12">
        <v>6.2249999999999996</v>
      </c>
      <c r="ID85" s="12">
        <f>12.957+5.718</f>
        <v>18.675000000000001</v>
      </c>
    </row>
    <row r="86" spans="1:238">
      <c r="A86" s="40" t="s">
        <v>332</v>
      </c>
      <c r="B86" s="11" t="s">
        <v>333</v>
      </c>
      <c r="C86" s="41" t="s">
        <v>266</v>
      </c>
      <c r="D86" s="10">
        <f t="shared" si="37"/>
        <v>0</v>
      </c>
      <c r="E86" s="12">
        <f t="shared" si="38"/>
        <v>0</v>
      </c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26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26"/>
      <c r="EP86" s="12"/>
      <c r="EQ86" s="12"/>
      <c r="ER86" s="12"/>
      <c r="ES86" s="12"/>
      <c r="ET86" s="12"/>
      <c r="EU86" s="12"/>
      <c r="EV86" s="20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</row>
    <row r="87" spans="1:238">
      <c r="A87" s="40"/>
      <c r="B87" s="11"/>
      <c r="C87" s="41" t="s">
        <v>243</v>
      </c>
      <c r="D87" s="10">
        <f t="shared" si="37"/>
        <v>0</v>
      </c>
      <c r="E87" s="12">
        <f t="shared" si="38"/>
        <v>0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26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26"/>
      <c r="EP87" s="12"/>
      <c r="EQ87" s="12"/>
      <c r="ER87" s="12"/>
      <c r="ES87" s="12"/>
      <c r="ET87" s="12"/>
      <c r="EU87" s="12"/>
      <c r="EV87" s="13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</row>
    <row r="88" spans="1:238" s="56" customFormat="1" ht="18" customHeight="1">
      <c r="A88" s="37" t="s">
        <v>334</v>
      </c>
      <c r="B88" s="14" t="s">
        <v>335</v>
      </c>
      <c r="C88" s="37" t="s">
        <v>243</v>
      </c>
      <c r="D88" s="49">
        <f t="shared" si="37"/>
        <v>1300</v>
      </c>
      <c r="E88" s="49">
        <f t="shared" si="38"/>
        <v>0</v>
      </c>
      <c r="F88" s="49">
        <f t="shared" ref="F88:BT88" si="39">F89+F90</f>
        <v>1300</v>
      </c>
      <c r="G88" s="49">
        <f t="shared" si="39"/>
        <v>0</v>
      </c>
      <c r="H88" s="49">
        <f t="shared" si="39"/>
        <v>0</v>
      </c>
      <c r="I88" s="49">
        <f t="shared" si="39"/>
        <v>0</v>
      </c>
      <c r="J88" s="49">
        <f t="shared" si="39"/>
        <v>0</v>
      </c>
      <c r="K88" s="49">
        <f t="shared" si="39"/>
        <v>0</v>
      </c>
      <c r="L88" s="49">
        <f t="shared" si="39"/>
        <v>0</v>
      </c>
      <c r="M88" s="49">
        <f t="shared" si="39"/>
        <v>0</v>
      </c>
      <c r="N88" s="49">
        <f t="shared" si="39"/>
        <v>0</v>
      </c>
      <c r="O88" s="49">
        <f t="shared" si="39"/>
        <v>0</v>
      </c>
      <c r="P88" s="49">
        <f t="shared" si="39"/>
        <v>0</v>
      </c>
      <c r="Q88" s="49">
        <f t="shared" si="39"/>
        <v>0</v>
      </c>
      <c r="R88" s="49">
        <f t="shared" si="39"/>
        <v>0</v>
      </c>
      <c r="S88" s="49">
        <f t="shared" si="39"/>
        <v>0</v>
      </c>
      <c r="T88" s="49">
        <f t="shared" si="39"/>
        <v>0</v>
      </c>
      <c r="U88" s="49">
        <f t="shared" si="39"/>
        <v>0</v>
      </c>
      <c r="V88" s="49">
        <f t="shared" si="39"/>
        <v>0</v>
      </c>
      <c r="W88" s="49">
        <f t="shared" si="39"/>
        <v>0</v>
      </c>
      <c r="X88" s="49">
        <f t="shared" si="39"/>
        <v>0</v>
      </c>
      <c r="Y88" s="49">
        <f t="shared" si="39"/>
        <v>0</v>
      </c>
      <c r="Z88" s="49">
        <f t="shared" si="39"/>
        <v>0</v>
      </c>
      <c r="AA88" s="49">
        <f t="shared" si="39"/>
        <v>0</v>
      </c>
      <c r="AB88" s="49">
        <f t="shared" si="39"/>
        <v>0</v>
      </c>
      <c r="AC88" s="49">
        <f t="shared" si="39"/>
        <v>0</v>
      </c>
      <c r="AD88" s="49">
        <f t="shared" si="39"/>
        <v>0</v>
      </c>
      <c r="AE88" s="49">
        <f t="shared" si="39"/>
        <v>0</v>
      </c>
      <c r="AF88" s="49">
        <f t="shared" si="39"/>
        <v>0</v>
      </c>
      <c r="AG88" s="49">
        <f t="shared" si="39"/>
        <v>0</v>
      </c>
      <c r="AH88" s="49">
        <f t="shared" si="39"/>
        <v>0</v>
      </c>
      <c r="AI88" s="49">
        <f t="shared" si="39"/>
        <v>0</v>
      </c>
      <c r="AJ88" s="49">
        <f t="shared" si="39"/>
        <v>0</v>
      </c>
      <c r="AK88" s="49">
        <f t="shared" si="39"/>
        <v>0</v>
      </c>
      <c r="AL88" s="49">
        <f t="shared" si="39"/>
        <v>0</v>
      </c>
      <c r="AM88" s="49">
        <f t="shared" si="39"/>
        <v>0</v>
      </c>
      <c r="AN88" s="49">
        <f t="shared" si="39"/>
        <v>0</v>
      </c>
      <c r="AO88" s="49">
        <f t="shared" si="39"/>
        <v>0</v>
      </c>
      <c r="AP88" s="49">
        <f t="shared" si="39"/>
        <v>0</v>
      </c>
      <c r="AQ88" s="49">
        <f t="shared" si="39"/>
        <v>0</v>
      </c>
      <c r="AR88" s="49">
        <f t="shared" si="39"/>
        <v>0</v>
      </c>
      <c r="AS88" s="49">
        <f t="shared" si="39"/>
        <v>0</v>
      </c>
      <c r="AT88" s="49">
        <f t="shared" si="39"/>
        <v>0</v>
      </c>
      <c r="AU88" s="49">
        <f t="shared" si="39"/>
        <v>0</v>
      </c>
      <c r="AV88" s="49">
        <f t="shared" si="39"/>
        <v>0</v>
      </c>
      <c r="AW88" s="49">
        <f t="shared" si="39"/>
        <v>0</v>
      </c>
      <c r="AX88" s="49">
        <f t="shared" si="39"/>
        <v>0</v>
      </c>
      <c r="AY88" s="49">
        <f t="shared" si="39"/>
        <v>0</v>
      </c>
      <c r="AZ88" s="49">
        <f t="shared" si="39"/>
        <v>0</v>
      </c>
      <c r="BA88" s="49">
        <f t="shared" si="39"/>
        <v>0</v>
      </c>
      <c r="BB88" s="49">
        <f t="shared" si="39"/>
        <v>0</v>
      </c>
      <c r="BC88" s="49">
        <f t="shared" si="39"/>
        <v>0</v>
      </c>
      <c r="BD88" s="49">
        <f t="shared" si="39"/>
        <v>0</v>
      </c>
      <c r="BE88" s="49">
        <f t="shared" si="39"/>
        <v>0</v>
      </c>
      <c r="BF88" s="49">
        <f t="shared" si="39"/>
        <v>0</v>
      </c>
      <c r="BG88" s="49">
        <f t="shared" si="39"/>
        <v>0</v>
      </c>
      <c r="BH88" s="49">
        <f t="shared" si="39"/>
        <v>0</v>
      </c>
      <c r="BI88" s="49">
        <f t="shared" si="39"/>
        <v>0</v>
      </c>
      <c r="BJ88" s="49">
        <f t="shared" si="39"/>
        <v>0</v>
      </c>
      <c r="BK88" s="49">
        <f t="shared" si="39"/>
        <v>0</v>
      </c>
      <c r="BL88" s="49">
        <f t="shared" si="39"/>
        <v>0</v>
      </c>
      <c r="BM88" s="49">
        <f t="shared" si="39"/>
        <v>0</v>
      </c>
      <c r="BN88" s="49">
        <f t="shared" si="39"/>
        <v>0</v>
      </c>
      <c r="BO88" s="49">
        <f t="shared" si="39"/>
        <v>0</v>
      </c>
      <c r="BP88" s="49">
        <f t="shared" si="39"/>
        <v>0</v>
      </c>
      <c r="BQ88" s="49">
        <f t="shared" si="39"/>
        <v>0</v>
      </c>
      <c r="BR88" s="49">
        <f t="shared" si="39"/>
        <v>0</v>
      </c>
      <c r="BS88" s="49">
        <f t="shared" si="39"/>
        <v>0</v>
      </c>
      <c r="BT88" s="49">
        <f t="shared" si="39"/>
        <v>0</v>
      </c>
      <c r="BU88" s="49">
        <f t="shared" ref="BU88:EF88" si="40">BU89+BU90</f>
        <v>0</v>
      </c>
      <c r="BV88" s="49">
        <f t="shared" si="40"/>
        <v>0</v>
      </c>
      <c r="BW88" s="49">
        <f t="shared" si="40"/>
        <v>0</v>
      </c>
      <c r="BX88" s="49">
        <f t="shared" si="40"/>
        <v>0</v>
      </c>
      <c r="BY88" s="49">
        <f t="shared" si="40"/>
        <v>0</v>
      </c>
      <c r="BZ88" s="49">
        <f t="shared" si="40"/>
        <v>0</v>
      </c>
      <c r="CA88" s="49">
        <f t="shared" si="40"/>
        <v>0</v>
      </c>
      <c r="CB88" s="49">
        <f t="shared" si="40"/>
        <v>0</v>
      </c>
      <c r="CC88" s="49">
        <f t="shared" si="40"/>
        <v>0</v>
      </c>
      <c r="CD88" s="49">
        <f t="shared" si="40"/>
        <v>0</v>
      </c>
      <c r="CE88" s="49">
        <f t="shared" si="40"/>
        <v>0</v>
      </c>
      <c r="CF88" s="49">
        <f t="shared" si="40"/>
        <v>0</v>
      </c>
      <c r="CG88" s="49">
        <f t="shared" si="40"/>
        <v>0</v>
      </c>
      <c r="CH88" s="49">
        <f t="shared" si="40"/>
        <v>0</v>
      </c>
      <c r="CI88" s="49">
        <f t="shared" si="40"/>
        <v>0</v>
      </c>
      <c r="CJ88" s="49">
        <f t="shared" si="40"/>
        <v>0</v>
      </c>
      <c r="CK88" s="49">
        <f t="shared" si="40"/>
        <v>0</v>
      </c>
      <c r="CL88" s="49">
        <f t="shared" si="40"/>
        <v>0</v>
      </c>
      <c r="CM88" s="49">
        <f t="shared" si="40"/>
        <v>0</v>
      </c>
      <c r="CN88" s="49">
        <f t="shared" si="40"/>
        <v>0</v>
      </c>
      <c r="CO88" s="49">
        <f t="shared" si="40"/>
        <v>0</v>
      </c>
      <c r="CP88" s="49">
        <f t="shared" si="40"/>
        <v>0</v>
      </c>
      <c r="CQ88" s="49">
        <f t="shared" si="40"/>
        <v>0</v>
      </c>
      <c r="CR88" s="49">
        <f t="shared" si="40"/>
        <v>0</v>
      </c>
      <c r="CS88" s="49">
        <f t="shared" si="40"/>
        <v>0</v>
      </c>
      <c r="CT88" s="49">
        <f t="shared" si="40"/>
        <v>0</v>
      </c>
      <c r="CU88" s="49">
        <f t="shared" si="40"/>
        <v>0</v>
      </c>
      <c r="CV88" s="49">
        <f t="shared" si="40"/>
        <v>0</v>
      </c>
      <c r="CW88" s="49">
        <f t="shared" si="40"/>
        <v>0</v>
      </c>
      <c r="CX88" s="49">
        <f t="shared" si="40"/>
        <v>0</v>
      </c>
      <c r="CY88" s="49">
        <f t="shared" si="40"/>
        <v>0</v>
      </c>
      <c r="CZ88" s="49">
        <f t="shared" si="40"/>
        <v>0</v>
      </c>
      <c r="DA88" s="49">
        <f t="shared" si="40"/>
        <v>0</v>
      </c>
      <c r="DB88" s="49">
        <f t="shared" si="40"/>
        <v>0</v>
      </c>
      <c r="DC88" s="49">
        <f t="shared" si="40"/>
        <v>0</v>
      </c>
      <c r="DD88" s="49">
        <f t="shared" si="40"/>
        <v>0</v>
      </c>
      <c r="DE88" s="49">
        <f t="shared" si="40"/>
        <v>0</v>
      </c>
      <c r="DF88" s="49">
        <f t="shared" si="40"/>
        <v>0</v>
      </c>
      <c r="DG88" s="49">
        <f t="shared" si="40"/>
        <v>0</v>
      </c>
      <c r="DH88" s="49">
        <f t="shared" si="40"/>
        <v>0</v>
      </c>
      <c r="DI88" s="49">
        <f t="shared" si="40"/>
        <v>0</v>
      </c>
      <c r="DJ88" s="49">
        <f t="shared" si="40"/>
        <v>0</v>
      </c>
      <c r="DK88" s="49">
        <f t="shared" si="40"/>
        <v>0</v>
      </c>
      <c r="DL88" s="49">
        <f t="shared" si="40"/>
        <v>0</v>
      </c>
      <c r="DM88" s="49">
        <f t="shared" si="40"/>
        <v>0</v>
      </c>
      <c r="DN88" s="49">
        <f t="shared" si="40"/>
        <v>0</v>
      </c>
      <c r="DO88" s="49">
        <f t="shared" si="40"/>
        <v>0</v>
      </c>
      <c r="DP88" s="49">
        <f t="shared" si="40"/>
        <v>0</v>
      </c>
      <c r="DQ88" s="49">
        <f t="shared" si="40"/>
        <v>0</v>
      </c>
      <c r="DR88" s="49">
        <f t="shared" si="40"/>
        <v>0</v>
      </c>
      <c r="DS88" s="49">
        <f t="shared" si="40"/>
        <v>0</v>
      </c>
      <c r="DT88" s="49">
        <f t="shared" si="40"/>
        <v>0</v>
      </c>
      <c r="DU88" s="49">
        <f t="shared" si="40"/>
        <v>0</v>
      </c>
      <c r="DV88" s="49">
        <f t="shared" si="40"/>
        <v>0</v>
      </c>
      <c r="DW88" s="49">
        <f t="shared" si="40"/>
        <v>0</v>
      </c>
      <c r="DX88" s="49">
        <f t="shared" si="40"/>
        <v>0</v>
      </c>
      <c r="DY88" s="49">
        <f t="shared" si="40"/>
        <v>0</v>
      </c>
      <c r="DZ88" s="49">
        <f t="shared" si="40"/>
        <v>0</v>
      </c>
      <c r="EA88" s="49">
        <f t="shared" si="40"/>
        <v>0</v>
      </c>
      <c r="EB88" s="49">
        <f t="shared" si="40"/>
        <v>0</v>
      </c>
      <c r="EC88" s="49">
        <f t="shared" si="40"/>
        <v>0</v>
      </c>
      <c r="ED88" s="49">
        <f t="shared" si="40"/>
        <v>0</v>
      </c>
      <c r="EE88" s="49">
        <f t="shared" si="40"/>
        <v>0</v>
      </c>
      <c r="EF88" s="49">
        <f t="shared" si="40"/>
        <v>0</v>
      </c>
      <c r="EG88" s="49">
        <f t="shared" ref="EG88:GU88" si="41">EG89+EG90</f>
        <v>0</v>
      </c>
      <c r="EH88" s="49">
        <f t="shared" si="41"/>
        <v>0</v>
      </c>
      <c r="EI88" s="49">
        <f t="shared" si="41"/>
        <v>0</v>
      </c>
      <c r="EJ88" s="49">
        <f t="shared" si="41"/>
        <v>0</v>
      </c>
      <c r="EK88" s="49">
        <f t="shared" si="41"/>
        <v>0</v>
      </c>
      <c r="EL88" s="49">
        <f t="shared" si="41"/>
        <v>0</v>
      </c>
      <c r="EM88" s="49">
        <f t="shared" si="41"/>
        <v>0</v>
      </c>
      <c r="EN88" s="49">
        <f t="shared" si="41"/>
        <v>0</v>
      </c>
      <c r="EO88" s="49">
        <f t="shared" si="41"/>
        <v>0</v>
      </c>
      <c r="EP88" s="49">
        <f t="shared" si="41"/>
        <v>0</v>
      </c>
      <c r="EQ88" s="49">
        <f t="shared" si="41"/>
        <v>0</v>
      </c>
      <c r="ER88" s="49">
        <f t="shared" si="41"/>
        <v>0</v>
      </c>
      <c r="ES88" s="49">
        <f t="shared" si="41"/>
        <v>0</v>
      </c>
      <c r="ET88" s="49">
        <f t="shared" si="41"/>
        <v>0</v>
      </c>
      <c r="EU88" s="49">
        <f t="shared" si="41"/>
        <v>0</v>
      </c>
      <c r="EV88" s="49">
        <f t="shared" si="41"/>
        <v>0</v>
      </c>
      <c r="EW88" s="49">
        <f t="shared" si="41"/>
        <v>0</v>
      </c>
      <c r="EX88" s="49">
        <f t="shared" si="41"/>
        <v>0</v>
      </c>
      <c r="EY88" s="49">
        <f t="shared" si="41"/>
        <v>0</v>
      </c>
      <c r="EZ88" s="49">
        <f t="shared" si="41"/>
        <v>0</v>
      </c>
      <c r="FA88" s="49">
        <f t="shared" si="41"/>
        <v>0</v>
      </c>
      <c r="FB88" s="49">
        <f t="shared" si="41"/>
        <v>0</v>
      </c>
      <c r="FC88" s="49">
        <f t="shared" si="41"/>
        <v>0</v>
      </c>
      <c r="FD88" s="49">
        <f t="shared" si="41"/>
        <v>0</v>
      </c>
      <c r="FE88" s="49">
        <f t="shared" si="41"/>
        <v>0</v>
      </c>
      <c r="FF88" s="49">
        <f t="shared" si="41"/>
        <v>0</v>
      </c>
      <c r="FG88" s="49">
        <f t="shared" si="41"/>
        <v>0</v>
      </c>
      <c r="FH88" s="49">
        <f t="shared" si="41"/>
        <v>0</v>
      </c>
      <c r="FI88" s="49">
        <f t="shared" si="41"/>
        <v>0</v>
      </c>
      <c r="FJ88" s="49">
        <f t="shared" si="41"/>
        <v>0</v>
      </c>
      <c r="FK88" s="49">
        <f t="shared" si="41"/>
        <v>0</v>
      </c>
      <c r="FL88" s="49">
        <f t="shared" si="41"/>
        <v>0</v>
      </c>
      <c r="FM88" s="49">
        <f t="shared" si="41"/>
        <v>0</v>
      </c>
      <c r="FN88" s="49">
        <f t="shared" si="41"/>
        <v>0</v>
      </c>
      <c r="FO88" s="49">
        <f t="shared" si="41"/>
        <v>0</v>
      </c>
      <c r="FP88" s="49">
        <f t="shared" si="41"/>
        <v>0</v>
      </c>
      <c r="FQ88" s="49">
        <f t="shared" si="41"/>
        <v>0</v>
      </c>
      <c r="FR88" s="49">
        <f t="shared" si="41"/>
        <v>0</v>
      </c>
      <c r="FS88" s="49">
        <f t="shared" si="41"/>
        <v>0</v>
      </c>
      <c r="FT88" s="49">
        <f t="shared" si="41"/>
        <v>0</v>
      </c>
      <c r="FU88" s="49">
        <f t="shared" si="41"/>
        <v>0</v>
      </c>
      <c r="FV88" s="49">
        <f t="shared" si="41"/>
        <v>0</v>
      </c>
      <c r="FW88" s="49">
        <f t="shared" si="41"/>
        <v>0</v>
      </c>
      <c r="FX88" s="49">
        <f t="shared" si="41"/>
        <v>0</v>
      </c>
      <c r="FY88" s="49">
        <f t="shared" si="41"/>
        <v>0</v>
      </c>
      <c r="FZ88" s="49">
        <f t="shared" si="41"/>
        <v>0</v>
      </c>
      <c r="GA88" s="49">
        <f t="shared" si="41"/>
        <v>0</v>
      </c>
      <c r="GB88" s="49">
        <f t="shared" si="41"/>
        <v>0</v>
      </c>
      <c r="GC88" s="49">
        <f t="shared" si="41"/>
        <v>0</v>
      </c>
      <c r="GD88" s="49">
        <f t="shared" si="41"/>
        <v>0</v>
      </c>
      <c r="GE88" s="49">
        <f t="shared" si="41"/>
        <v>0</v>
      </c>
      <c r="GF88" s="49">
        <f t="shared" si="41"/>
        <v>0</v>
      </c>
      <c r="GG88" s="49">
        <f t="shared" si="41"/>
        <v>0</v>
      </c>
      <c r="GH88" s="49">
        <f t="shared" si="41"/>
        <v>0</v>
      </c>
      <c r="GI88" s="49">
        <f t="shared" si="41"/>
        <v>0</v>
      </c>
      <c r="GJ88" s="49">
        <f t="shared" si="41"/>
        <v>0</v>
      </c>
      <c r="GK88" s="49">
        <f t="shared" si="41"/>
        <v>0</v>
      </c>
      <c r="GL88" s="49">
        <f t="shared" si="41"/>
        <v>0</v>
      </c>
      <c r="GM88" s="49">
        <f t="shared" si="41"/>
        <v>0</v>
      </c>
      <c r="GN88" s="49">
        <f t="shared" si="41"/>
        <v>0</v>
      </c>
      <c r="GO88" s="49">
        <f t="shared" si="41"/>
        <v>0</v>
      </c>
      <c r="GP88" s="49">
        <f t="shared" si="41"/>
        <v>0</v>
      </c>
      <c r="GQ88" s="49">
        <f t="shared" si="41"/>
        <v>0</v>
      </c>
      <c r="GR88" s="49">
        <f t="shared" si="41"/>
        <v>0</v>
      </c>
      <c r="GS88" s="49">
        <f t="shared" si="41"/>
        <v>0</v>
      </c>
      <c r="GT88" s="49">
        <f t="shared" si="41"/>
        <v>0</v>
      </c>
      <c r="GU88" s="49">
        <f t="shared" si="41"/>
        <v>0</v>
      </c>
      <c r="GV88" s="49">
        <f t="shared" ref="GV88:ID88" si="42">GV89+GV90</f>
        <v>0</v>
      </c>
      <c r="GW88" s="49">
        <f t="shared" si="42"/>
        <v>0</v>
      </c>
      <c r="GX88" s="49">
        <f t="shared" si="42"/>
        <v>0</v>
      </c>
      <c r="GY88" s="49">
        <f t="shared" si="42"/>
        <v>0</v>
      </c>
      <c r="GZ88" s="49">
        <f t="shared" si="42"/>
        <v>0</v>
      </c>
      <c r="HA88" s="49">
        <f t="shared" si="42"/>
        <v>0</v>
      </c>
      <c r="HB88" s="49">
        <f t="shared" si="42"/>
        <v>0</v>
      </c>
      <c r="HC88" s="49">
        <f t="shared" si="42"/>
        <v>0</v>
      </c>
      <c r="HD88" s="49">
        <f t="shared" si="42"/>
        <v>0</v>
      </c>
      <c r="HE88" s="49">
        <f t="shared" si="42"/>
        <v>0</v>
      </c>
      <c r="HF88" s="49">
        <f t="shared" si="42"/>
        <v>0</v>
      </c>
      <c r="HG88" s="49">
        <f t="shared" si="42"/>
        <v>0</v>
      </c>
      <c r="HH88" s="49">
        <f t="shared" si="42"/>
        <v>0</v>
      </c>
      <c r="HI88" s="49">
        <f t="shared" si="42"/>
        <v>0</v>
      </c>
      <c r="HJ88" s="49">
        <f t="shared" si="42"/>
        <v>0</v>
      </c>
      <c r="HK88" s="49">
        <f t="shared" si="42"/>
        <v>0</v>
      </c>
      <c r="HL88" s="49">
        <f t="shared" si="42"/>
        <v>0</v>
      </c>
      <c r="HM88" s="49">
        <f t="shared" si="42"/>
        <v>0</v>
      </c>
      <c r="HN88" s="49">
        <f t="shared" si="42"/>
        <v>0</v>
      </c>
      <c r="HO88" s="49">
        <f t="shared" si="42"/>
        <v>0</v>
      </c>
      <c r="HP88" s="49">
        <f t="shared" si="42"/>
        <v>0</v>
      </c>
      <c r="HQ88" s="49">
        <f t="shared" si="42"/>
        <v>0</v>
      </c>
      <c r="HR88" s="49">
        <f t="shared" si="42"/>
        <v>0</v>
      </c>
      <c r="HS88" s="49">
        <f t="shared" si="42"/>
        <v>0</v>
      </c>
      <c r="HT88" s="49">
        <f t="shared" si="42"/>
        <v>0</v>
      </c>
      <c r="HU88" s="49">
        <f t="shared" si="42"/>
        <v>0</v>
      </c>
      <c r="HV88" s="49">
        <f t="shared" si="42"/>
        <v>0</v>
      </c>
      <c r="HW88" s="49">
        <f t="shared" si="42"/>
        <v>0</v>
      </c>
      <c r="HX88" s="49">
        <f t="shared" si="42"/>
        <v>0</v>
      </c>
      <c r="HY88" s="49">
        <f t="shared" si="42"/>
        <v>0</v>
      </c>
      <c r="HZ88" s="49">
        <f t="shared" si="42"/>
        <v>0</v>
      </c>
      <c r="IA88" s="49">
        <f t="shared" si="42"/>
        <v>0</v>
      </c>
      <c r="IB88" s="49">
        <f t="shared" si="42"/>
        <v>0</v>
      </c>
      <c r="IC88" s="49">
        <f t="shared" si="42"/>
        <v>0</v>
      </c>
      <c r="ID88" s="49">
        <f t="shared" si="42"/>
        <v>0</v>
      </c>
    </row>
    <row r="89" spans="1:238" ht="18" customHeight="1">
      <c r="A89" s="40" t="s">
        <v>336</v>
      </c>
      <c r="B89" s="11" t="s">
        <v>345</v>
      </c>
      <c r="C89" s="41" t="s">
        <v>243</v>
      </c>
      <c r="D89" s="10">
        <f t="shared" si="37"/>
        <v>0</v>
      </c>
      <c r="E89" s="12">
        <f t="shared" si="38"/>
        <v>0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</row>
    <row r="90" spans="1:238" ht="18" customHeight="1">
      <c r="A90" s="40" t="s">
        <v>337</v>
      </c>
      <c r="B90" s="11" t="s">
        <v>346</v>
      </c>
      <c r="C90" s="41" t="s">
        <v>243</v>
      </c>
      <c r="D90" s="10">
        <f t="shared" si="37"/>
        <v>1300</v>
      </c>
      <c r="E90" s="12">
        <f t="shared" si="38"/>
        <v>0</v>
      </c>
      <c r="F90" s="12">
        <v>1300</v>
      </c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</row>
    <row r="91" spans="1:238" ht="16.5" customHeight="1">
      <c r="A91" s="40" t="s">
        <v>338</v>
      </c>
      <c r="B91" s="11" t="s">
        <v>339</v>
      </c>
      <c r="C91" s="41" t="s">
        <v>243</v>
      </c>
      <c r="D91" s="10">
        <f>E91+F91</f>
        <v>13695.620000000004</v>
      </c>
      <c r="E91" s="12">
        <v>13695.620000000004</v>
      </c>
      <c r="F91" s="12">
        <f>AL91+AT91</f>
        <v>0</v>
      </c>
      <c r="G91" s="24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27"/>
      <c r="DK91" s="12"/>
      <c r="DL91" s="12"/>
      <c r="DM91" s="24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24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24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</row>
    <row r="92" spans="1:238" s="65" customFormat="1" ht="16.5" customHeight="1">
      <c r="A92" s="61"/>
      <c r="B92" s="62" t="s">
        <v>340</v>
      </c>
      <c r="C92" s="63" t="s">
        <v>243</v>
      </c>
      <c r="D92" s="64">
        <f>D91+D88+D81+D66+D7</f>
        <v>70411.445000000022</v>
      </c>
      <c r="E92" s="60">
        <f>E91+E88+E81+E66+E7</f>
        <v>39761.354000000007</v>
      </c>
      <c r="F92" s="60">
        <f>F88+F51+F43+F39+F37+F33+F30+F28</f>
        <v>30650.091000000004</v>
      </c>
      <c r="G92" s="60">
        <f>G91+G88+G81+G66+G7</f>
        <v>662.78399999999999</v>
      </c>
      <c r="H92" s="60">
        <f t="shared" ref="H92:BT92" si="43">H91+H88+H81+H66+H7</f>
        <v>110.126</v>
      </c>
      <c r="I92" s="60">
        <f t="shared" si="43"/>
        <v>225.77599999999998</v>
      </c>
      <c r="J92" s="60">
        <f t="shared" si="43"/>
        <v>27.662999999999997</v>
      </c>
      <c r="K92" s="60">
        <f t="shared" si="43"/>
        <v>79.150000000000006</v>
      </c>
      <c r="L92" s="60">
        <f t="shared" si="43"/>
        <v>247.38</v>
      </c>
      <c r="M92" s="60">
        <f t="shared" si="43"/>
        <v>250.53900000000002</v>
      </c>
      <c r="N92" s="60">
        <f t="shared" si="43"/>
        <v>10.853</v>
      </c>
      <c r="O92" s="60">
        <f t="shared" si="43"/>
        <v>44.701999999999998</v>
      </c>
      <c r="P92" s="60">
        <f t="shared" si="43"/>
        <v>55.162000000000006</v>
      </c>
      <c r="Q92" s="60">
        <f t="shared" si="43"/>
        <v>23.527999999999999</v>
      </c>
      <c r="R92" s="60">
        <f t="shared" si="43"/>
        <v>244.017</v>
      </c>
      <c r="S92" s="60">
        <f t="shared" si="43"/>
        <v>39.675000000000004</v>
      </c>
      <c r="T92" s="60">
        <f t="shared" si="43"/>
        <v>169.45800000000003</v>
      </c>
      <c r="U92" s="60">
        <f t="shared" si="43"/>
        <v>37.503</v>
      </c>
      <c r="V92" s="60">
        <f t="shared" si="43"/>
        <v>45.903999999999996</v>
      </c>
      <c r="W92" s="60">
        <f t="shared" si="43"/>
        <v>138.07</v>
      </c>
      <c r="X92" s="60">
        <f t="shared" si="43"/>
        <v>60.949000000000005</v>
      </c>
      <c r="Y92" s="60">
        <f t="shared" si="43"/>
        <v>37.477000000000004</v>
      </c>
      <c r="Z92" s="60">
        <f t="shared" si="43"/>
        <v>183.00300000000001</v>
      </c>
      <c r="AA92" s="60">
        <f t="shared" si="43"/>
        <v>115.932</v>
      </c>
      <c r="AB92" s="60">
        <f t="shared" si="43"/>
        <v>225.2</v>
      </c>
      <c r="AC92" s="60">
        <f t="shared" si="43"/>
        <v>492.71799999999996</v>
      </c>
      <c r="AD92" s="60">
        <f t="shared" si="43"/>
        <v>24.580000000000002</v>
      </c>
      <c r="AE92" s="60">
        <f t="shared" si="43"/>
        <v>28.963000000000001</v>
      </c>
      <c r="AF92" s="60">
        <f t="shared" si="43"/>
        <v>340.98700000000002</v>
      </c>
      <c r="AG92" s="60">
        <f t="shared" si="43"/>
        <v>47.323999999999998</v>
      </c>
      <c r="AH92" s="60">
        <f t="shared" si="43"/>
        <v>33.975000000000001</v>
      </c>
      <c r="AI92" s="60">
        <f t="shared" si="43"/>
        <v>77.554000000000002</v>
      </c>
      <c r="AJ92" s="60">
        <f t="shared" si="43"/>
        <v>298.89199999999994</v>
      </c>
      <c r="AK92" s="60">
        <f t="shared" si="43"/>
        <v>245.16400000000002</v>
      </c>
      <c r="AL92" s="60">
        <f t="shared" si="43"/>
        <v>27.622000000000003</v>
      </c>
      <c r="AM92" s="60">
        <f t="shared" si="43"/>
        <v>20.340000000000003</v>
      </c>
      <c r="AN92" s="60">
        <f t="shared" si="43"/>
        <v>376.54399999999998</v>
      </c>
      <c r="AO92" s="60">
        <f t="shared" si="43"/>
        <v>552.346</v>
      </c>
      <c r="AP92" s="60">
        <f t="shared" si="43"/>
        <v>22.696000000000002</v>
      </c>
      <c r="AQ92" s="60">
        <f t="shared" si="43"/>
        <v>513.471</v>
      </c>
      <c r="AR92" s="60">
        <f t="shared" si="43"/>
        <v>245.46100000000001</v>
      </c>
      <c r="AS92" s="60">
        <f t="shared" si="43"/>
        <v>21.751000000000001</v>
      </c>
      <c r="AT92" s="60">
        <f t="shared" si="43"/>
        <v>452.726</v>
      </c>
      <c r="AU92" s="60">
        <f t="shared" si="43"/>
        <v>108.95600000000002</v>
      </c>
      <c r="AV92" s="60">
        <f t="shared" si="43"/>
        <v>29.311</v>
      </c>
      <c r="AW92" s="60">
        <f t="shared" si="43"/>
        <v>244.51300000000003</v>
      </c>
      <c r="AX92" s="60">
        <f t="shared" si="43"/>
        <v>19.05</v>
      </c>
      <c r="AY92" s="60">
        <f t="shared" si="43"/>
        <v>38.873999999999995</v>
      </c>
      <c r="AZ92" s="60">
        <f t="shared" si="43"/>
        <v>316.99200000000002</v>
      </c>
      <c r="BA92" s="60">
        <f t="shared" si="43"/>
        <v>243.67300000000006</v>
      </c>
      <c r="BB92" s="60">
        <f t="shared" si="43"/>
        <v>366.89799999999997</v>
      </c>
      <c r="BC92" s="60">
        <f t="shared" si="43"/>
        <v>371.33699999999999</v>
      </c>
      <c r="BD92" s="60">
        <f t="shared" si="43"/>
        <v>178.065</v>
      </c>
      <c r="BE92" s="60">
        <f t="shared" si="43"/>
        <v>25.322000000000003</v>
      </c>
      <c r="BF92" s="60">
        <f t="shared" si="43"/>
        <v>363.46600000000001</v>
      </c>
      <c r="BG92" s="60">
        <f t="shared" si="43"/>
        <v>252.79</v>
      </c>
      <c r="BH92" s="60">
        <f t="shared" si="43"/>
        <v>22.067999999999998</v>
      </c>
      <c r="BI92" s="60">
        <f t="shared" si="43"/>
        <v>24.306000000000001</v>
      </c>
      <c r="BJ92" s="60">
        <f t="shared" si="43"/>
        <v>203.929</v>
      </c>
      <c r="BK92" s="60">
        <f t="shared" si="43"/>
        <v>480.60599999999999</v>
      </c>
      <c r="BL92" s="60">
        <f t="shared" si="43"/>
        <v>352.04299999999995</v>
      </c>
      <c r="BM92" s="60">
        <f t="shared" si="43"/>
        <v>45.092999999999996</v>
      </c>
      <c r="BN92" s="60">
        <f t="shared" si="43"/>
        <v>418.77300000000008</v>
      </c>
      <c r="BO92" s="60">
        <f t="shared" si="43"/>
        <v>12.556000000000001</v>
      </c>
      <c r="BP92" s="60">
        <f t="shared" si="43"/>
        <v>187.149</v>
      </c>
      <c r="BQ92" s="60">
        <f t="shared" si="43"/>
        <v>20.048999999999999</v>
      </c>
      <c r="BR92" s="60">
        <f t="shared" si="43"/>
        <v>26.396000000000001</v>
      </c>
      <c r="BS92" s="60">
        <f t="shared" si="43"/>
        <v>690.61</v>
      </c>
      <c r="BT92" s="60">
        <f t="shared" si="43"/>
        <v>212.99600000000001</v>
      </c>
      <c r="BU92" s="60">
        <f t="shared" ref="BU92:EF92" si="44">BU91+BU88+BU81+BU66+BU7</f>
        <v>419.91800000000006</v>
      </c>
      <c r="BV92" s="60">
        <f t="shared" si="44"/>
        <v>21.324999999999999</v>
      </c>
      <c r="BW92" s="60">
        <f t="shared" si="44"/>
        <v>409.762</v>
      </c>
      <c r="BX92" s="60">
        <f t="shared" si="44"/>
        <v>183.37100000000001</v>
      </c>
      <c r="BY92" s="60">
        <f t="shared" si="44"/>
        <v>280.68599999999998</v>
      </c>
      <c r="BZ92" s="60">
        <f t="shared" si="44"/>
        <v>35.270000000000003</v>
      </c>
      <c r="CA92" s="60">
        <f t="shared" si="44"/>
        <v>24.760999999999999</v>
      </c>
      <c r="CB92" s="60">
        <f t="shared" si="44"/>
        <v>255.78</v>
      </c>
      <c r="CC92" s="60">
        <f t="shared" si="44"/>
        <v>183.03299999999999</v>
      </c>
      <c r="CD92" s="60">
        <f t="shared" si="44"/>
        <v>26.13</v>
      </c>
      <c r="CE92" s="60">
        <f t="shared" si="44"/>
        <v>20.928999999999998</v>
      </c>
      <c r="CF92" s="60">
        <f t="shared" si="44"/>
        <v>43.790999999999997</v>
      </c>
      <c r="CG92" s="60">
        <f t="shared" si="44"/>
        <v>32.69</v>
      </c>
      <c r="CH92" s="60">
        <f t="shared" si="44"/>
        <v>85.185000000000002</v>
      </c>
      <c r="CI92" s="60">
        <f t="shared" si="44"/>
        <v>26.795000000000002</v>
      </c>
      <c r="CJ92" s="60">
        <f t="shared" si="44"/>
        <v>25.754999999999999</v>
      </c>
      <c r="CK92" s="60">
        <f t="shared" si="44"/>
        <v>210.70699999999999</v>
      </c>
      <c r="CL92" s="60">
        <f t="shared" si="44"/>
        <v>55.343000000000004</v>
      </c>
      <c r="CM92" s="60">
        <f t="shared" si="44"/>
        <v>38.070999999999998</v>
      </c>
      <c r="CN92" s="60">
        <f t="shared" si="44"/>
        <v>46.286999999999999</v>
      </c>
      <c r="CO92" s="60">
        <f t="shared" si="44"/>
        <v>21.598999999999997</v>
      </c>
      <c r="CP92" s="60">
        <f t="shared" si="44"/>
        <v>213.078</v>
      </c>
      <c r="CQ92" s="60">
        <f t="shared" si="44"/>
        <v>17.167999999999999</v>
      </c>
      <c r="CR92" s="60">
        <f t="shared" si="44"/>
        <v>472.02300000000002</v>
      </c>
      <c r="CS92" s="60">
        <f t="shared" si="44"/>
        <v>24.152000000000001</v>
      </c>
      <c r="CT92" s="60">
        <f t="shared" si="44"/>
        <v>99.331999999999994</v>
      </c>
      <c r="CU92" s="60">
        <f t="shared" si="44"/>
        <v>23.693000000000005</v>
      </c>
      <c r="CV92" s="60">
        <f t="shared" si="44"/>
        <v>23.023</v>
      </c>
      <c r="CW92" s="60">
        <f t="shared" si="44"/>
        <v>32.827999999999996</v>
      </c>
      <c r="CX92" s="60">
        <f t="shared" si="44"/>
        <v>23.605999999999998</v>
      </c>
      <c r="CY92" s="60">
        <f t="shared" si="44"/>
        <v>163.14399999999998</v>
      </c>
      <c r="CZ92" s="60">
        <f t="shared" si="44"/>
        <v>694.26699999999994</v>
      </c>
      <c r="DA92" s="60">
        <f t="shared" si="44"/>
        <v>25.410999999999998</v>
      </c>
      <c r="DB92" s="60">
        <f t="shared" si="44"/>
        <v>290.98900000000003</v>
      </c>
      <c r="DC92" s="60">
        <f t="shared" si="44"/>
        <v>221.83599999999996</v>
      </c>
      <c r="DD92" s="60">
        <f t="shared" si="44"/>
        <v>38.090000000000003</v>
      </c>
      <c r="DE92" s="60">
        <f t="shared" si="44"/>
        <v>42.262999999999998</v>
      </c>
      <c r="DF92" s="60">
        <f t="shared" si="44"/>
        <v>515.16700000000003</v>
      </c>
      <c r="DG92" s="60">
        <f t="shared" si="44"/>
        <v>266.54399999999998</v>
      </c>
      <c r="DH92" s="60">
        <f t="shared" si="44"/>
        <v>344.24</v>
      </c>
      <c r="DI92" s="60">
        <f t="shared" si="44"/>
        <v>423.64599999999996</v>
      </c>
      <c r="DJ92" s="60">
        <f t="shared" si="44"/>
        <v>1539.8889999999999</v>
      </c>
      <c r="DK92" s="60">
        <f t="shared" si="44"/>
        <v>108.29299999999999</v>
      </c>
      <c r="DL92" s="60">
        <f t="shared" si="44"/>
        <v>94.27000000000001</v>
      </c>
      <c r="DM92" s="60">
        <f t="shared" si="44"/>
        <v>73.004999999999995</v>
      </c>
      <c r="DN92" s="60">
        <f t="shared" si="44"/>
        <v>1120.511</v>
      </c>
      <c r="DO92" s="60">
        <f t="shared" si="44"/>
        <v>595.08500000000004</v>
      </c>
      <c r="DP92" s="60">
        <f t="shared" si="44"/>
        <v>20.795999999999999</v>
      </c>
      <c r="DQ92" s="60">
        <f t="shared" si="44"/>
        <v>300.92399999999998</v>
      </c>
      <c r="DR92" s="60">
        <f t="shared" si="44"/>
        <v>59.69</v>
      </c>
      <c r="DS92" s="60">
        <f t="shared" si="44"/>
        <v>43.296000000000006</v>
      </c>
      <c r="DT92" s="60">
        <f t="shared" si="44"/>
        <v>20.810000000000002</v>
      </c>
      <c r="DU92" s="60">
        <f t="shared" si="44"/>
        <v>29.130000000000003</v>
      </c>
      <c r="DV92" s="60">
        <f t="shared" si="44"/>
        <v>1860.355</v>
      </c>
      <c r="DW92" s="60">
        <f t="shared" si="44"/>
        <v>74.38</v>
      </c>
      <c r="DX92" s="60">
        <f t="shared" si="44"/>
        <v>2361.9859999999999</v>
      </c>
      <c r="DY92" s="60">
        <f t="shared" si="44"/>
        <v>124.06799999999998</v>
      </c>
      <c r="DZ92" s="60">
        <f t="shared" si="44"/>
        <v>1337.4780000000001</v>
      </c>
      <c r="EA92" s="60">
        <f t="shared" si="44"/>
        <v>997.69700000000012</v>
      </c>
      <c r="EB92" s="60">
        <f t="shared" si="44"/>
        <v>610.822</v>
      </c>
      <c r="EC92" s="60">
        <f t="shared" si="44"/>
        <v>87.539999999999992</v>
      </c>
      <c r="ED92" s="60">
        <f t="shared" si="44"/>
        <v>117.64699999999999</v>
      </c>
      <c r="EE92" s="60">
        <f t="shared" si="44"/>
        <v>29.562999999999999</v>
      </c>
      <c r="EF92" s="60">
        <f t="shared" si="44"/>
        <v>73.268999999999991</v>
      </c>
      <c r="EG92" s="60">
        <f t="shared" ref="EG92:GU92" si="45">EG91+EG88+EG81+EG66+EG7</f>
        <v>126.67700000000001</v>
      </c>
      <c r="EH92" s="60">
        <f t="shared" si="45"/>
        <v>62.061999999999991</v>
      </c>
      <c r="EI92" s="60">
        <f t="shared" si="45"/>
        <v>519.41600000000005</v>
      </c>
      <c r="EJ92" s="60">
        <f t="shared" si="45"/>
        <v>266.74599999999998</v>
      </c>
      <c r="EK92" s="60">
        <f t="shared" si="45"/>
        <v>293.05399999999997</v>
      </c>
      <c r="EL92" s="60">
        <f t="shared" si="45"/>
        <v>495.12800000000004</v>
      </c>
      <c r="EM92" s="60">
        <f t="shared" si="45"/>
        <v>149.55200000000002</v>
      </c>
      <c r="EN92" s="60">
        <f t="shared" si="45"/>
        <v>406.27300000000002</v>
      </c>
      <c r="EO92" s="60">
        <f t="shared" si="45"/>
        <v>17.603000000000002</v>
      </c>
      <c r="EP92" s="60">
        <f t="shared" si="45"/>
        <v>564.72399999999993</v>
      </c>
      <c r="EQ92" s="60">
        <f t="shared" si="45"/>
        <v>85.545000000000002</v>
      </c>
      <c r="ER92" s="60">
        <f t="shared" si="45"/>
        <v>780.86300000000006</v>
      </c>
      <c r="ES92" s="60">
        <f t="shared" si="45"/>
        <v>30.346</v>
      </c>
      <c r="ET92" s="60">
        <f t="shared" si="45"/>
        <v>157.797</v>
      </c>
      <c r="EU92" s="60">
        <f t="shared" si="45"/>
        <v>294.88300000000004</v>
      </c>
      <c r="EV92" s="60">
        <f t="shared" si="45"/>
        <v>796.20199999999988</v>
      </c>
      <c r="EW92" s="60">
        <f t="shared" si="45"/>
        <v>489.06700000000001</v>
      </c>
      <c r="EX92" s="60">
        <f t="shared" si="45"/>
        <v>442.08600000000001</v>
      </c>
      <c r="EY92" s="60">
        <f t="shared" si="45"/>
        <v>184.20399999999998</v>
      </c>
      <c r="EZ92" s="60">
        <f t="shared" si="45"/>
        <v>292.60500000000002</v>
      </c>
      <c r="FA92" s="60">
        <f t="shared" si="45"/>
        <v>183.94200000000001</v>
      </c>
      <c r="FB92" s="60">
        <f t="shared" si="45"/>
        <v>28.628</v>
      </c>
      <c r="FC92" s="60">
        <f t="shared" si="45"/>
        <v>39.021000000000001</v>
      </c>
      <c r="FD92" s="60">
        <f t="shared" si="45"/>
        <v>165.08100000000002</v>
      </c>
      <c r="FE92" s="60">
        <f t="shared" si="45"/>
        <v>292.7</v>
      </c>
      <c r="FF92" s="60">
        <f t="shared" si="45"/>
        <v>52.811</v>
      </c>
      <c r="FG92" s="60">
        <f t="shared" si="45"/>
        <v>422.65100000000001</v>
      </c>
      <c r="FH92" s="60">
        <f t="shared" si="45"/>
        <v>1706.0449999999998</v>
      </c>
      <c r="FI92" s="60">
        <f t="shared" si="45"/>
        <v>48.612000000000002</v>
      </c>
      <c r="FJ92" s="60">
        <f t="shared" si="45"/>
        <v>224.36300000000003</v>
      </c>
      <c r="FK92" s="60">
        <f t="shared" si="45"/>
        <v>1195.8919999999998</v>
      </c>
      <c r="FL92" s="60">
        <f t="shared" si="45"/>
        <v>1278.598</v>
      </c>
      <c r="FM92" s="60">
        <f t="shared" si="45"/>
        <v>45.369</v>
      </c>
      <c r="FN92" s="60">
        <f t="shared" si="45"/>
        <v>49.078000000000003</v>
      </c>
      <c r="FO92" s="60">
        <f t="shared" si="45"/>
        <v>4.008</v>
      </c>
      <c r="FP92" s="60">
        <f t="shared" si="45"/>
        <v>12.228000000000002</v>
      </c>
      <c r="FQ92" s="60">
        <f t="shared" si="45"/>
        <v>71.402000000000001</v>
      </c>
      <c r="FR92" s="60">
        <f t="shared" si="45"/>
        <v>157.20599999999999</v>
      </c>
      <c r="FS92" s="60">
        <f t="shared" si="45"/>
        <v>136.48600000000002</v>
      </c>
      <c r="FT92" s="60">
        <f t="shared" si="45"/>
        <v>253.154</v>
      </c>
      <c r="FU92" s="60">
        <f t="shared" si="45"/>
        <v>77.425000000000011</v>
      </c>
      <c r="FV92" s="60">
        <f t="shared" si="45"/>
        <v>396.04500000000002</v>
      </c>
      <c r="FW92" s="60">
        <f t="shared" si="45"/>
        <v>923.33900000000006</v>
      </c>
      <c r="FX92" s="60">
        <f t="shared" si="45"/>
        <v>46.194000000000003</v>
      </c>
      <c r="FY92" s="60">
        <f t="shared" si="45"/>
        <v>17.285999999999998</v>
      </c>
      <c r="FZ92" s="60">
        <f t="shared" si="45"/>
        <v>36.192</v>
      </c>
      <c r="GA92" s="60">
        <f t="shared" si="45"/>
        <v>57.352999999999994</v>
      </c>
      <c r="GB92" s="60">
        <f t="shared" si="45"/>
        <v>235.71299999999999</v>
      </c>
      <c r="GC92" s="60">
        <f t="shared" si="45"/>
        <v>446.536</v>
      </c>
      <c r="GD92" s="60">
        <f t="shared" si="45"/>
        <v>431.54699999999997</v>
      </c>
      <c r="GE92" s="60">
        <f t="shared" si="45"/>
        <v>35.503999999999998</v>
      </c>
      <c r="GF92" s="60">
        <f t="shared" si="45"/>
        <v>23.604999999999997</v>
      </c>
      <c r="GG92" s="60">
        <f t="shared" si="45"/>
        <v>40.615000000000002</v>
      </c>
      <c r="GH92" s="60">
        <f t="shared" si="45"/>
        <v>33.271000000000001</v>
      </c>
      <c r="GI92" s="60">
        <f t="shared" si="45"/>
        <v>52.926999999999992</v>
      </c>
      <c r="GJ92" s="60">
        <f t="shared" si="45"/>
        <v>259.33</v>
      </c>
      <c r="GK92" s="60">
        <f t="shared" si="45"/>
        <v>37.510999999999996</v>
      </c>
      <c r="GL92" s="60">
        <f t="shared" si="45"/>
        <v>28.558</v>
      </c>
      <c r="GM92" s="60">
        <f t="shared" si="45"/>
        <v>22.428000000000001</v>
      </c>
      <c r="GN92" s="60">
        <f t="shared" si="45"/>
        <v>40.562000000000005</v>
      </c>
      <c r="GO92" s="60">
        <f t="shared" si="45"/>
        <v>275.75400000000002</v>
      </c>
      <c r="GP92" s="60">
        <f t="shared" si="45"/>
        <v>19.29</v>
      </c>
      <c r="GQ92" s="60">
        <f t="shared" si="45"/>
        <v>19.173999999999999</v>
      </c>
      <c r="GR92" s="60">
        <f t="shared" si="45"/>
        <v>242.14499999999998</v>
      </c>
      <c r="GS92" s="60">
        <f t="shared" si="45"/>
        <v>675.99599999999998</v>
      </c>
      <c r="GT92" s="60">
        <f t="shared" si="45"/>
        <v>20.628</v>
      </c>
      <c r="GU92" s="60">
        <f t="shared" si="45"/>
        <v>254.31500000000003</v>
      </c>
      <c r="GV92" s="60">
        <f t="shared" ref="GV92:ID92" si="46">GV91+GV88+GV81+GV66+GV7</f>
        <v>152.483</v>
      </c>
      <c r="GW92" s="60">
        <f t="shared" si="46"/>
        <v>169.947</v>
      </c>
      <c r="GX92" s="60">
        <f t="shared" si="46"/>
        <v>51.697000000000003</v>
      </c>
      <c r="GY92" s="60">
        <f t="shared" si="46"/>
        <v>27.782</v>
      </c>
      <c r="GZ92" s="60">
        <f t="shared" si="46"/>
        <v>166.47299999999998</v>
      </c>
      <c r="HA92" s="60">
        <f t="shared" si="46"/>
        <v>279.37099999999998</v>
      </c>
      <c r="HB92" s="60">
        <f t="shared" si="46"/>
        <v>19.224999999999998</v>
      </c>
      <c r="HC92" s="60">
        <f t="shared" si="46"/>
        <v>632.75599999999997</v>
      </c>
      <c r="HD92" s="60">
        <f t="shared" si="46"/>
        <v>15.667999999999999</v>
      </c>
      <c r="HE92" s="60">
        <f t="shared" si="46"/>
        <v>138.66200000000001</v>
      </c>
      <c r="HF92" s="60">
        <f t="shared" si="46"/>
        <v>108.405</v>
      </c>
      <c r="HG92" s="60">
        <f t="shared" si="46"/>
        <v>260.416</v>
      </c>
      <c r="HH92" s="60">
        <f t="shared" si="46"/>
        <v>15.125</v>
      </c>
      <c r="HI92" s="60">
        <f t="shared" si="46"/>
        <v>225.56299999999999</v>
      </c>
      <c r="HJ92" s="60">
        <f t="shared" si="46"/>
        <v>20.122</v>
      </c>
      <c r="HK92" s="60">
        <f t="shared" si="46"/>
        <v>463.85599999999994</v>
      </c>
      <c r="HL92" s="60">
        <f t="shared" si="46"/>
        <v>32.685000000000002</v>
      </c>
      <c r="HM92" s="60">
        <f t="shared" si="46"/>
        <v>1368.8989999999999</v>
      </c>
      <c r="HN92" s="60">
        <f t="shared" si="46"/>
        <v>29.655000000000001</v>
      </c>
      <c r="HO92" s="60">
        <f t="shared" si="46"/>
        <v>86.74199999999999</v>
      </c>
      <c r="HP92" s="60">
        <f t="shared" si="46"/>
        <v>215.20799999999997</v>
      </c>
      <c r="HQ92" s="60">
        <f t="shared" si="46"/>
        <v>24.18</v>
      </c>
      <c r="HR92" s="60">
        <f t="shared" si="46"/>
        <v>169.16300000000001</v>
      </c>
      <c r="HS92" s="60">
        <f t="shared" si="46"/>
        <v>209.84700000000001</v>
      </c>
      <c r="HT92" s="60">
        <f t="shared" si="46"/>
        <v>235.22199999999998</v>
      </c>
      <c r="HU92" s="60">
        <f t="shared" si="46"/>
        <v>292.27800000000002</v>
      </c>
      <c r="HV92" s="60">
        <f t="shared" si="46"/>
        <v>159.88999999999999</v>
      </c>
      <c r="HW92" s="60">
        <f t="shared" si="46"/>
        <v>52.935000000000002</v>
      </c>
      <c r="HX92" s="60">
        <f t="shared" si="46"/>
        <v>43.313000000000002</v>
      </c>
      <c r="HY92" s="60">
        <f t="shared" si="46"/>
        <v>49.703000000000003</v>
      </c>
      <c r="HZ92" s="60">
        <f t="shared" si="46"/>
        <v>27.732999999999997</v>
      </c>
      <c r="IA92" s="60">
        <f t="shared" si="46"/>
        <v>43.7</v>
      </c>
      <c r="IB92" s="60">
        <f t="shared" si="46"/>
        <v>423.94799999999998</v>
      </c>
      <c r="IC92" s="60">
        <f t="shared" si="46"/>
        <v>275.54899999999998</v>
      </c>
      <c r="ID92" s="60">
        <f t="shared" si="46"/>
        <v>1131.7049999999999</v>
      </c>
    </row>
    <row r="93" spans="1:238" s="67" customFormat="1">
      <c r="A93" s="66"/>
      <c r="B93" s="50" t="s">
        <v>341</v>
      </c>
      <c r="C93" s="66" t="s">
        <v>342</v>
      </c>
      <c r="D93" s="60">
        <f>SUM(G93:ID93)</f>
        <v>1063622.25</v>
      </c>
      <c r="E93" s="66"/>
      <c r="F93" s="66"/>
      <c r="G93" s="66">
        <v>4639</v>
      </c>
      <c r="H93" s="66">
        <v>3257</v>
      </c>
      <c r="I93" s="66">
        <v>1863</v>
      </c>
      <c r="J93" s="66">
        <v>1043</v>
      </c>
      <c r="K93" s="66">
        <v>5513.85</v>
      </c>
      <c r="L93" s="66">
        <v>1940.18</v>
      </c>
      <c r="M93" s="66">
        <v>3532</v>
      </c>
      <c r="N93" s="66">
        <v>1683</v>
      </c>
      <c r="O93" s="66">
        <v>2508</v>
      </c>
      <c r="P93" s="66">
        <v>4164</v>
      </c>
      <c r="Q93" s="66">
        <v>2360</v>
      </c>
      <c r="R93" s="66">
        <v>5598</v>
      </c>
      <c r="S93" s="66">
        <v>4435</v>
      </c>
      <c r="T93" s="66">
        <v>4187</v>
      </c>
      <c r="U93" s="66">
        <v>4155</v>
      </c>
      <c r="V93" s="66">
        <v>4191</v>
      </c>
      <c r="W93" s="66">
        <v>3458</v>
      </c>
      <c r="X93" s="66">
        <v>3462</v>
      </c>
      <c r="Y93" s="66">
        <v>1606</v>
      </c>
      <c r="Z93" s="66">
        <v>2571</v>
      </c>
      <c r="AA93" s="66">
        <v>4927</v>
      </c>
      <c r="AB93" s="66">
        <v>4970.47</v>
      </c>
      <c r="AC93" s="66">
        <v>4626</v>
      </c>
      <c r="AD93" s="66">
        <v>4759</v>
      </c>
      <c r="AE93" s="66">
        <v>2272</v>
      </c>
      <c r="AF93" s="66">
        <v>5075</v>
      </c>
      <c r="AG93" s="66">
        <v>4478</v>
      </c>
      <c r="AH93" s="66">
        <v>2279</v>
      </c>
      <c r="AI93" s="66">
        <v>1313</v>
      </c>
      <c r="AJ93" s="66">
        <v>1384</v>
      </c>
      <c r="AK93" s="66">
        <v>3253</v>
      </c>
      <c r="AL93" s="66">
        <v>1250</v>
      </c>
      <c r="AM93" s="66">
        <v>1620</v>
      </c>
      <c r="AN93" s="66">
        <v>4506</v>
      </c>
      <c r="AO93" s="66">
        <v>2647</v>
      </c>
      <c r="AP93" s="66">
        <v>798</v>
      </c>
      <c r="AQ93" s="66">
        <v>6024</v>
      </c>
      <c r="AR93" s="66">
        <v>1575</v>
      </c>
      <c r="AS93" s="66">
        <v>2631</v>
      </c>
      <c r="AT93" s="66">
        <v>4817</v>
      </c>
      <c r="AU93" s="66">
        <v>1980</v>
      </c>
      <c r="AV93" s="66">
        <v>3098</v>
      </c>
      <c r="AW93" s="66">
        <v>4807</v>
      </c>
      <c r="AX93" s="66">
        <v>870</v>
      </c>
      <c r="AY93" s="66">
        <v>4152</v>
      </c>
      <c r="AZ93" s="66">
        <v>2942</v>
      </c>
      <c r="BA93" s="66">
        <v>2762</v>
      </c>
      <c r="BB93" s="66">
        <v>3770</v>
      </c>
      <c r="BC93" s="66">
        <v>2762</v>
      </c>
      <c r="BD93" s="66">
        <v>2126</v>
      </c>
      <c r="BE93" s="66">
        <v>3033</v>
      </c>
      <c r="BF93" s="66">
        <v>6121</v>
      </c>
      <c r="BG93" s="66">
        <v>745</v>
      </c>
      <c r="BH93" s="66">
        <v>544</v>
      </c>
      <c r="BI93" s="66">
        <v>781</v>
      </c>
      <c r="BJ93" s="66">
        <v>935</v>
      </c>
      <c r="BK93" s="66">
        <v>5770</v>
      </c>
      <c r="BL93" s="66">
        <v>2389</v>
      </c>
      <c r="BM93" s="66">
        <v>5645</v>
      </c>
      <c r="BN93" s="66">
        <v>4371</v>
      </c>
      <c r="BO93" s="66">
        <v>536</v>
      </c>
      <c r="BP93" s="66">
        <v>1445</v>
      </c>
      <c r="BQ93" s="66">
        <v>1117</v>
      </c>
      <c r="BR93" s="66">
        <v>4336</v>
      </c>
      <c r="BS93" s="66">
        <v>6394</v>
      </c>
      <c r="BT93" s="66">
        <v>11905</v>
      </c>
      <c r="BU93" s="66">
        <v>2260</v>
      </c>
      <c r="BV93" s="66">
        <v>296</v>
      </c>
      <c r="BW93" s="66">
        <v>5442</v>
      </c>
      <c r="BX93" s="66">
        <v>4801</v>
      </c>
      <c r="BY93" s="66">
        <v>342</v>
      </c>
      <c r="BZ93" s="66">
        <v>5664</v>
      </c>
      <c r="CA93" s="66">
        <v>4539</v>
      </c>
      <c r="CB93" s="66">
        <v>3926</v>
      </c>
      <c r="CC93" s="66">
        <v>5478</v>
      </c>
      <c r="CD93" s="66">
        <v>5333</v>
      </c>
      <c r="CE93" s="66">
        <v>4187</v>
      </c>
      <c r="CF93" s="66">
        <v>2228</v>
      </c>
      <c r="CG93" s="66">
        <v>1844</v>
      </c>
      <c r="CH93" s="66">
        <v>251</v>
      </c>
      <c r="CI93" s="66">
        <v>1580</v>
      </c>
      <c r="CJ93" s="66">
        <v>2489</v>
      </c>
      <c r="CK93" s="66">
        <v>5516</v>
      </c>
      <c r="CL93" s="66">
        <v>4134</v>
      </c>
      <c r="CM93" s="66">
        <v>5838</v>
      </c>
      <c r="CN93" s="66">
        <v>2541</v>
      </c>
      <c r="CO93" s="66">
        <v>2048</v>
      </c>
      <c r="CP93" s="66">
        <v>4131</v>
      </c>
      <c r="CQ93" s="66">
        <v>2280</v>
      </c>
      <c r="CR93" s="66">
        <v>2271</v>
      </c>
      <c r="CS93" s="66">
        <v>3555</v>
      </c>
      <c r="CT93" s="66">
        <v>3395</v>
      </c>
      <c r="CU93" s="66">
        <v>3208</v>
      </c>
      <c r="CV93" s="66">
        <v>4140</v>
      </c>
      <c r="CW93" s="66">
        <v>2948</v>
      </c>
      <c r="CX93" s="66">
        <v>2343</v>
      </c>
      <c r="CY93" s="66">
        <v>2280</v>
      </c>
      <c r="CZ93" s="66">
        <v>7372</v>
      </c>
      <c r="DA93" s="66">
        <v>1621</v>
      </c>
      <c r="DB93" s="66">
        <v>3006</v>
      </c>
      <c r="DC93" s="66">
        <v>2508</v>
      </c>
      <c r="DD93" s="66">
        <v>10846</v>
      </c>
      <c r="DE93" s="66">
        <v>487</v>
      </c>
      <c r="DF93" s="66">
        <v>4809</v>
      </c>
      <c r="DG93" s="66">
        <v>2405</v>
      </c>
      <c r="DH93" s="66">
        <v>4748</v>
      </c>
      <c r="DI93" s="66">
        <v>4665</v>
      </c>
      <c r="DJ93" s="66">
        <v>29219</v>
      </c>
      <c r="DK93" s="66">
        <v>24914</v>
      </c>
      <c r="DL93" s="66">
        <v>28123</v>
      </c>
      <c r="DM93" s="66">
        <v>10774</v>
      </c>
      <c r="DN93" s="66">
        <v>28311</v>
      </c>
      <c r="DO93" s="66">
        <v>14754</v>
      </c>
      <c r="DP93" s="66">
        <v>2760</v>
      </c>
      <c r="DQ93" s="66">
        <v>2560</v>
      </c>
      <c r="DR93" s="66">
        <v>3508</v>
      </c>
      <c r="DS93" s="66">
        <v>2532</v>
      </c>
      <c r="DT93" s="66">
        <v>4378</v>
      </c>
      <c r="DU93" s="66">
        <v>2904</v>
      </c>
      <c r="DV93" s="66">
        <v>17434</v>
      </c>
      <c r="DW93" s="66">
        <v>6734</v>
      </c>
      <c r="DX93" s="66">
        <v>24816</v>
      </c>
      <c r="DY93" s="66">
        <v>6440</v>
      </c>
      <c r="DZ93" s="66">
        <v>6977</v>
      </c>
      <c r="EA93" s="66">
        <v>34690</v>
      </c>
      <c r="EB93" s="66">
        <v>6332</v>
      </c>
      <c r="EC93" s="66">
        <v>6986</v>
      </c>
      <c r="ED93" s="66">
        <v>6984</v>
      </c>
      <c r="EE93" s="66">
        <v>4694</v>
      </c>
      <c r="EF93" s="66">
        <v>4596</v>
      </c>
      <c r="EG93" s="66">
        <v>7359</v>
      </c>
      <c r="EH93" s="66">
        <v>5976</v>
      </c>
      <c r="EI93" s="66">
        <v>2901</v>
      </c>
      <c r="EJ93" s="66">
        <v>3404</v>
      </c>
      <c r="EK93" s="66">
        <v>982</v>
      </c>
      <c r="EL93" s="66">
        <v>2349</v>
      </c>
      <c r="EM93" s="66">
        <v>2348</v>
      </c>
      <c r="EN93" s="66">
        <v>2359</v>
      </c>
      <c r="EO93" s="66">
        <v>4942</v>
      </c>
      <c r="EP93" s="66">
        <v>3076</v>
      </c>
      <c r="EQ93" s="66">
        <v>3202</v>
      </c>
      <c r="ER93" s="66">
        <v>3964</v>
      </c>
      <c r="ES93" s="66">
        <v>1919</v>
      </c>
      <c r="ET93" s="66">
        <v>2151</v>
      </c>
      <c r="EU93" s="66">
        <v>3643</v>
      </c>
      <c r="EV93" s="66">
        <v>15242</v>
      </c>
      <c r="EW93" s="66">
        <v>7344</v>
      </c>
      <c r="EX93" s="66">
        <v>4324</v>
      </c>
      <c r="EY93" s="66">
        <v>4568</v>
      </c>
      <c r="EZ93" s="66">
        <v>4950</v>
      </c>
      <c r="FA93" s="66">
        <v>4193</v>
      </c>
      <c r="FB93" s="66">
        <v>5479</v>
      </c>
      <c r="FC93" s="66">
        <v>3494</v>
      </c>
      <c r="FD93" s="66">
        <v>3557</v>
      </c>
      <c r="FE93" s="66">
        <v>4140</v>
      </c>
      <c r="FF93" s="66">
        <v>4184</v>
      </c>
      <c r="FG93" s="66">
        <v>8944.73</v>
      </c>
      <c r="FH93" s="66">
        <v>18018.669999999998</v>
      </c>
      <c r="FI93" s="66">
        <v>3413</v>
      </c>
      <c r="FJ93" s="66">
        <v>3474</v>
      </c>
      <c r="FK93" s="66">
        <v>24509.35</v>
      </c>
      <c r="FL93" s="66">
        <v>28987</v>
      </c>
      <c r="FM93" s="66">
        <v>5956</v>
      </c>
      <c r="FN93" s="66">
        <v>8350</v>
      </c>
      <c r="FO93" s="66">
        <v>2536</v>
      </c>
      <c r="FP93" s="66">
        <v>4311</v>
      </c>
      <c r="FQ93" s="66">
        <v>5192</v>
      </c>
      <c r="FR93" s="66">
        <v>3766</v>
      </c>
      <c r="FS93" s="66">
        <v>2537</v>
      </c>
      <c r="FT93" s="66">
        <v>2804</v>
      </c>
      <c r="FU93" s="66">
        <v>4306</v>
      </c>
      <c r="FV93" s="66">
        <v>2048</v>
      </c>
      <c r="FW93" s="66">
        <v>3014</v>
      </c>
      <c r="FX93" s="66">
        <v>3596</v>
      </c>
      <c r="FY93" s="66">
        <v>2573</v>
      </c>
      <c r="FZ93" s="66">
        <v>3802</v>
      </c>
      <c r="GA93" s="66">
        <v>3457</v>
      </c>
      <c r="GB93" s="66">
        <v>1252</v>
      </c>
      <c r="GC93" s="66">
        <v>3463</v>
      </c>
      <c r="GD93" s="66">
        <v>4031</v>
      </c>
      <c r="GE93" s="66">
        <v>1798</v>
      </c>
      <c r="GF93" s="66">
        <v>411</v>
      </c>
      <c r="GG93" s="66">
        <v>3453</v>
      </c>
      <c r="GH93" s="66">
        <v>2245</v>
      </c>
      <c r="GI93" s="66">
        <v>3514</v>
      </c>
      <c r="GJ93" s="66">
        <v>4086</v>
      </c>
      <c r="GK93" s="66">
        <v>1069</v>
      </c>
      <c r="GL93" s="66">
        <v>1022</v>
      </c>
      <c r="GM93" s="66">
        <v>1753</v>
      </c>
      <c r="GN93" s="66">
        <v>2458</v>
      </c>
      <c r="GO93" s="66">
        <v>3905</v>
      </c>
      <c r="GP93" s="66">
        <v>2568</v>
      </c>
      <c r="GQ93" s="66">
        <v>1604</v>
      </c>
      <c r="GR93" s="66">
        <v>5032</v>
      </c>
      <c r="GS93" s="66">
        <v>2637</v>
      </c>
      <c r="GT93" s="66">
        <v>2741</v>
      </c>
      <c r="GU93" s="66">
        <v>2000</v>
      </c>
      <c r="GV93" s="66">
        <v>1424</v>
      </c>
      <c r="GW93" s="66">
        <v>1178</v>
      </c>
      <c r="GX93" s="66">
        <v>2139</v>
      </c>
      <c r="GY93" s="66">
        <v>1208</v>
      </c>
      <c r="GZ93" s="66">
        <v>5282</v>
      </c>
      <c r="HA93" s="66">
        <v>3935</v>
      </c>
      <c r="HB93" s="66">
        <v>3433</v>
      </c>
      <c r="HC93" s="66">
        <v>8273</v>
      </c>
      <c r="HD93" s="66">
        <v>195</v>
      </c>
      <c r="HE93" s="66">
        <v>590</v>
      </c>
      <c r="HF93" s="66">
        <v>1759</v>
      </c>
      <c r="HG93" s="66">
        <v>2041</v>
      </c>
      <c r="HH93" s="66">
        <v>2112</v>
      </c>
      <c r="HI93" s="66">
        <v>871</v>
      </c>
      <c r="HJ93" s="66">
        <v>5125</v>
      </c>
      <c r="HK93" s="66">
        <v>3929</v>
      </c>
      <c r="HL93" s="66">
        <v>1980</v>
      </c>
      <c r="HM93" s="66">
        <v>13634</v>
      </c>
      <c r="HN93" s="66">
        <v>2485</v>
      </c>
      <c r="HO93" s="66">
        <v>2374</v>
      </c>
      <c r="HP93" s="66">
        <v>2540</v>
      </c>
      <c r="HQ93" s="66">
        <v>5261</v>
      </c>
      <c r="HR93" s="66">
        <v>3360</v>
      </c>
      <c r="HS93" s="66">
        <v>4202</v>
      </c>
      <c r="HT93" s="66">
        <v>1582</v>
      </c>
      <c r="HU93" s="66">
        <v>4517</v>
      </c>
      <c r="HV93" s="66">
        <v>2745</v>
      </c>
      <c r="HW93" s="66">
        <v>2787</v>
      </c>
      <c r="HX93" s="66">
        <v>2570</v>
      </c>
      <c r="HY93" s="66">
        <v>2401</v>
      </c>
      <c r="HZ93" s="66">
        <v>1642</v>
      </c>
      <c r="IA93" s="66">
        <v>2556</v>
      </c>
      <c r="IB93" s="66">
        <v>5550</v>
      </c>
      <c r="IC93" s="66">
        <v>2561</v>
      </c>
      <c r="ID93" s="66">
        <v>4813</v>
      </c>
    </row>
    <row r="94" spans="1:238" s="69" customFormat="1">
      <c r="A94" s="57"/>
      <c r="B94" s="51" t="s">
        <v>343</v>
      </c>
      <c r="C94" s="57" t="s">
        <v>243</v>
      </c>
      <c r="D94" s="60">
        <f t="shared" ref="D94:D96" si="47">SUM(G94:ID94)</f>
        <v>5403.2010299999993</v>
      </c>
      <c r="E94" s="57"/>
      <c r="F94" s="68"/>
      <c r="G94" s="68">
        <f>G93*5.08/1000</f>
        <v>23.566119999999998</v>
      </c>
      <c r="H94" s="68">
        <f t="shared" ref="H94:BW94" si="48">H93*5.08/1000</f>
        <v>16.545560000000002</v>
      </c>
      <c r="I94" s="68">
        <f t="shared" si="48"/>
        <v>9.4640400000000007</v>
      </c>
      <c r="J94" s="68">
        <f t="shared" si="48"/>
        <v>5.2984400000000003</v>
      </c>
      <c r="K94" s="68">
        <f t="shared" si="48"/>
        <v>28.010358000000004</v>
      </c>
      <c r="L94" s="68">
        <f t="shared" si="48"/>
        <v>9.8561144000000009</v>
      </c>
      <c r="M94" s="68">
        <f t="shared" si="48"/>
        <v>17.94256</v>
      </c>
      <c r="N94" s="68">
        <f t="shared" si="48"/>
        <v>8.5496400000000001</v>
      </c>
      <c r="O94" s="68">
        <f t="shared" si="48"/>
        <v>12.740639999999999</v>
      </c>
      <c r="P94" s="68">
        <f t="shared" si="48"/>
        <v>21.153119999999998</v>
      </c>
      <c r="Q94" s="68">
        <f t="shared" si="48"/>
        <v>11.988799999999999</v>
      </c>
      <c r="R94" s="68">
        <f t="shared" si="48"/>
        <v>28.437840000000001</v>
      </c>
      <c r="S94" s="68">
        <f t="shared" si="48"/>
        <v>22.529799999999998</v>
      </c>
      <c r="T94" s="68">
        <f t="shared" si="48"/>
        <v>21.269959999999998</v>
      </c>
      <c r="U94" s="68">
        <f t="shared" si="48"/>
        <v>21.107400000000002</v>
      </c>
      <c r="V94" s="68">
        <f t="shared" si="48"/>
        <v>21.290279999999999</v>
      </c>
      <c r="W94" s="68">
        <f t="shared" si="48"/>
        <v>17.56664</v>
      </c>
      <c r="X94" s="68">
        <f t="shared" si="48"/>
        <v>17.586959999999998</v>
      </c>
      <c r="Y94" s="68">
        <f t="shared" si="48"/>
        <v>8.1584800000000008</v>
      </c>
      <c r="Z94" s="68">
        <f t="shared" si="48"/>
        <v>13.06068</v>
      </c>
      <c r="AA94" s="68">
        <f t="shared" si="48"/>
        <v>25.029160000000001</v>
      </c>
      <c r="AB94" s="68">
        <f t="shared" si="48"/>
        <v>25.249987600000001</v>
      </c>
      <c r="AC94" s="68">
        <f t="shared" si="48"/>
        <v>23.500080000000001</v>
      </c>
      <c r="AD94" s="68">
        <f t="shared" si="48"/>
        <v>24.175720000000002</v>
      </c>
      <c r="AE94" s="68">
        <f t="shared" si="48"/>
        <v>11.54176</v>
      </c>
      <c r="AF94" s="68">
        <f t="shared" si="48"/>
        <v>25.780999999999999</v>
      </c>
      <c r="AG94" s="68">
        <f t="shared" si="48"/>
        <v>22.748240000000003</v>
      </c>
      <c r="AH94" s="68">
        <f t="shared" si="48"/>
        <v>11.57732</v>
      </c>
      <c r="AI94" s="68">
        <f t="shared" si="48"/>
        <v>6.6700400000000002</v>
      </c>
      <c r="AJ94" s="68">
        <f t="shared" si="48"/>
        <v>7.0307200000000005</v>
      </c>
      <c r="AK94" s="68">
        <f t="shared" si="48"/>
        <v>16.52524</v>
      </c>
      <c r="AL94" s="68">
        <f t="shared" si="48"/>
        <v>6.35</v>
      </c>
      <c r="AM94" s="68">
        <f t="shared" si="48"/>
        <v>8.2295999999999996</v>
      </c>
      <c r="AN94" s="68">
        <f t="shared" si="48"/>
        <v>22.89048</v>
      </c>
      <c r="AO94" s="68">
        <f t="shared" si="48"/>
        <v>13.446759999999999</v>
      </c>
      <c r="AP94" s="68">
        <f t="shared" si="48"/>
        <v>4.0538400000000001</v>
      </c>
      <c r="AQ94" s="68">
        <f t="shared" si="48"/>
        <v>30.601920000000003</v>
      </c>
      <c r="AR94" s="68">
        <f t="shared" si="48"/>
        <v>8.0009999999999994</v>
      </c>
      <c r="AS94" s="68">
        <f t="shared" si="48"/>
        <v>13.36548</v>
      </c>
      <c r="AT94" s="68">
        <f t="shared" si="48"/>
        <v>24.470359999999999</v>
      </c>
      <c r="AU94" s="68">
        <f t="shared" si="48"/>
        <v>10.058399999999999</v>
      </c>
      <c r="AV94" s="68">
        <f t="shared" si="48"/>
        <v>15.73784</v>
      </c>
      <c r="AW94" s="68">
        <f t="shared" si="48"/>
        <v>24.419560000000001</v>
      </c>
      <c r="AX94" s="68">
        <f t="shared" si="48"/>
        <v>4.4196</v>
      </c>
      <c r="AY94" s="68">
        <f t="shared" si="48"/>
        <v>21.09216</v>
      </c>
      <c r="AZ94" s="68">
        <f t="shared" si="48"/>
        <v>14.945360000000001</v>
      </c>
      <c r="BA94" s="68">
        <f t="shared" si="48"/>
        <v>14.03096</v>
      </c>
      <c r="BB94" s="68">
        <f t="shared" si="48"/>
        <v>19.151599999999998</v>
      </c>
      <c r="BC94" s="68">
        <f t="shared" si="48"/>
        <v>14.03096</v>
      </c>
      <c r="BD94" s="68">
        <f t="shared" si="48"/>
        <v>10.800079999999999</v>
      </c>
      <c r="BE94" s="68">
        <f t="shared" si="48"/>
        <v>15.407639999999999</v>
      </c>
      <c r="BF94" s="68">
        <f t="shared" si="48"/>
        <v>31.09468</v>
      </c>
      <c r="BG94" s="68">
        <f t="shared" si="48"/>
        <v>3.7845999999999997</v>
      </c>
      <c r="BH94" s="68">
        <f t="shared" si="48"/>
        <v>2.7635200000000002</v>
      </c>
      <c r="BI94" s="68">
        <f t="shared" si="48"/>
        <v>3.9674800000000001</v>
      </c>
      <c r="BJ94" s="68">
        <f t="shared" si="48"/>
        <v>4.7498000000000005</v>
      </c>
      <c r="BK94" s="68">
        <f t="shared" si="48"/>
        <v>29.311600000000002</v>
      </c>
      <c r="BL94" s="68">
        <f t="shared" si="48"/>
        <v>12.13612</v>
      </c>
      <c r="BM94" s="68">
        <f t="shared" si="48"/>
        <v>28.676600000000001</v>
      </c>
      <c r="BN94" s="68">
        <f t="shared" si="48"/>
        <v>22.20468</v>
      </c>
      <c r="BO94" s="68">
        <f t="shared" si="48"/>
        <v>2.72288</v>
      </c>
      <c r="BP94" s="68">
        <f t="shared" si="48"/>
        <v>7.3406000000000002</v>
      </c>
      <c r="BQ94" s="68">
        <f t="shared" si="48"/>
        <v>5.6743600000000001</v>
      </c>
      <c r="BR94" s="68">
        <f t="shared" si="48"/>
        <v>22.026880000000002</v>
      </c>
      <c r="BS94" s="68">
        <f t="shared" si="48"/>
        <v>32.481520000000003</v>
      </c>
      <c r="BT94" s="68">
        <f t="shared" si="48"/>
        <v>60.477400000000003</v>
      </c>
      <c r="BU94" s="68">
        <f t="shared" si="48"/>
        <v>11.480799999999999</v>
      </c>
      <c r="BV94" s="68">
        <f t="shared" si="48"/>
        <v>1.5036800000000001</v>
      </c>
      <c r="BW94" s="68">
        <f t="shared" si="48"/>
        <v>27.64536</v>
      </c>
      <c r="BX94" s="68">
        <f t="shared" ref="BX94:EI94" si="49">BX93*5.08/1000</f>
        <v>24.389080000000003</v>
      </c>
      <c r="BY94" s="68">
        <f t="shared" si="49"/>
        <v>1.7373600000000002</v>
      </c>
      <c r="BZ94" s="68">
        <f t="shared" si="49"/>
        <v>28.773119999999999</v>
      </c>
      <c r="CA94" s="68">
        <f t="shared" si="49"/>
        <v>23.058119999999999</v>
      </c>
      <c r="CB94" s="68">
        <f t="shared" si="49"/>
        <v>19.944080000000003</v>
      </c>
      <c r="CC94" s="68">
        <f t="shared" si="49"/>
        <v>27.828240000000001</v>
      </c>
      <c r="CD94" s="68">
        <f t="shared" si="49"/>
        <v>27.091639999999998</v>
      </c>
      <c r="CE94" s="68">
        <f t="shared" si="49"/>
        <v>21.269959999999998</v>
      </c>
      <c r="CF94" s="68">
        <f t="shared" si="49"/>
        <v>11.318239999999999</v>
      </c>
      <c r="CG94" s="68">
        <f t="shared" si="49"/>
        <v>9.3675200000000007</v>
      </c>
      <c r="CH94" s="68">
        <f t="shared" si="49"/>
        <v>1.27508</v>
      </c>
      <c r="CI94" s="68">
        <f t="shared" si="49"/>
        <v>8.0264000000000006</v>
      </c>
      <c r="CJ94" s="68">
        <f t="shared" si="49"/>
        <v>12.644120000000001</v>
      </c>
      <c r="CK94" s="68">
        <f t="shared" si="49"/>
        <v>28.021279999999997</v>
      </c>
      <c r="CL94" s="68">
        <f t="shared" si="49"/>
        <v>21.000720000000001</v>
      </c>
      <c r="CM94" s="68">
        <f t="shared" si="49"/>
        <v>29.657040000000002</v>
      </c>
      <c r="CN94" s="68">
        <f t="shared" si="49"/>
        <v>12.908280000000001</v>
      </c>
      <c r="CO94" s="68">
        <f t="shared" si="49"/>
        <v>10.403840000000001</v>
      </c>
      <c r="CP94" s="68">
        <f t="shared" si="49"/>
        <v>20.985479999999999</v>
      </c>
      <c r="CQ94" s="68">
        <f t="shared" si="49"/>
        <v>11.5824</v>
      </c>
      <c r="CR94" s="68">
        <f t="shared" si="49"/>
        <v>11.53668</v>
      </c>
      <c r="CS94" s="68">
        <f t="shared" si="49"/>
        <v>18.0594</v>
      </c>
      <c r="CT94" s="68">
        <f t="shared" si="49"/>
        <v>17.246599999999997</v>
      </c>
      <c r="CU94" s="68">
        <f t="shared" si="49"/>
        <v>16.29664</v>
      </c>
      <c r="CV94" s="68">
        <f t="shared" si="49"/>
        <v>21.031200000000002</v>
      </c>
      <c r="CW94" s="68">
        <f t="shared" si="49"/>
        <v>14.97584</v>
      </c>
      <c r="CX94" s="68">
        <f t="shared" si="49"/>
        <v>11.90244</v>
      </c>
      <c r="CY94" s="68">
        <f t="shared" si="49"/>
        <v>11.5824</v>
      </c>
      <c r="CZ94" s="68">
        <f t="shared" si="49"/>
        <v>37.449760000000005</v>
      </c>
      <c r="DA94" s="68">
        <f t="shared" si="49"/>
        <v>8.2346800000000009</v>
      </c>
      <c r="DB94" s="68">
        <f t="shared" si="49"/>
        <v>15.270479999999999</v>
      </c>
      <c r="DC94" s="68">
        <f t="shared" si="49"/>
        <v>12.740639999999999</v>
      </c>
      <c r="DD94" s="68">
        <f t="shared" si="49"/>
        <v>55.097679999999997</v>
      </c>
      <c r="DE94" s="68">
        <f t="shared" si="49"/>
        <v>2.4739599999999999</v>
      </c>
      <c r="DF94" s="68">
        <f t="shared" si="49"/>
        <v>24.42972</v>
      </c>
      <c r="DG94" s="68">
        <f t="shared" si="49"/>
        <v>12.2174</v>
      </c>
      <c r="DH94" s="68">
        <f t="shared" si="49"/>
        <v>24.11984</v>
      </c>
      <c r="DI94" s="68">
        <f t="shared" si="49"/>
        <v>23.6982</v>
      </c>
      <c r="DJ94" s="68">
        <f t="shared" si="49"/>
        <v>148.43251999999998</v>
      </c>
      <c r="DK94" s="68">
        <f t="shared" si="49"/>
        <v>126.56312</v>
      </c>
      <c r="DL94" s="68">
        <f t="shared" si="49"/>
        <v>142.86483999999999</v>
      </c>
      <c r="DM94" s="68">
        <f t="shared" si="49"/>
        <v>54.731919999999995</v>
      </c>
      <c r="DN94" s="68">
        <f t="shared" si="49"/>
        <v>143.81988000000001</v>
      </c>
      <c r="DO94" s="68">
        <f t="shared" si="49"/>
        <v>74.950320000000005</v>
      </c>
      <c r="DP94" s="68">
        <f t="shared" si="49"/>
        <v>14.020800000000001</v>
      </c>
      <c r="DQ94" s="68">
        <f t="shared" si="49"/>
        <v>13.004799999999999</v>
      </c>
      <c r="DR94" s="68">
        <f t="shared" si="49"/>
        <v>17.820640000000001</v>
      </c>
      <c r="DS94" s="68">
        <f t="shared" si="49"/>
        <v>12.86256</v>
      </c>
      <c r="DT94" s="68">
        <f t="shared" si="49"/>
        <v>22.24024</v>
      </c>
      <c r="DU94" s="68">
        <f t="shared" si="49"/>
        <v>14.752319999999999</v>
      </c>
      <c r="DV94" s="68">
        <f t="shared" si="49"/>
        <v>88.564719999999994</v>
      </c>
      <c r="DW94" s="68">
        <f t="shared" si="49"/>
        <v>34.20872</v>
      </c>
      <c r="DX94" s="68">
        <f t="shared" si="49"/>
        <v>126.06528</v>
      </c>
      <c r="DY94" s="68">
        <f t="shared" si="49"/>
        <v>32.715200000000003</v>
      </c>
      <c r="DZ94" s="68">
        <f t="shared" si="49"/>
        <v>35.443160000000006</v>
      </c>
      <c r="EA94" s="68">
        <f t="shared" si="49"/>
        <v>176.2252</v>
      </c>
      <c r="EB94" s="68">
        <f t="shared" si="49"/>
        <v>32.166560000000004</v>
      </c>
      <c r="EC94" s="68">
        <f t="shared" si="49"/>
        <v>35.488879999999995</v>
      </c>
      <c r="ED94" s="68">
        <f t="shared" si="49"/>
        <v>35.478720000000003</v>
      </c>
      <c r="EE94" s="68">
        <f t="shared" si="49"/>
        <v>23.84552</v>
      </c>
      <c r="EF94" s="68">
        <f t="shared" si="49"/>
        <v>23.34768</v>
      </c>
      <c r="EG94" s="68">
        <f t="shared" si="49"/>
        <v>37.383720000000004</v>
      </c>
      <c r="EH94" s="68">
        <f t="shared" si="49"/>
        <v>30.358080000000001</v>
      </c>
      <c r="EI94" s="68">
        <f t="shared" si="49"/>
        <v>14.737080000000001</v>
      </c>
      <c r="EJ94" s="68">
        <f t="shared" ref="EJ94:GX94" si="50">EJ93*5.08/1000</f>
        <v>17.29232</v>
      </c>
      <c r="EK94" s="68">
        <f t="shared" si="50"/>
        <v>4.9885600000000005</v>
      </c>
      <c r="EL94" s="68">
        <f t="shared" si="50"/>
        <v>11.932919999999999</v>
      </c>
      <c r="EM94" s="68">
        <f t="shared" si="50"/>
        <v>11.92784</v>
      </c>
      <c r="EN94" s="68">
        <f t="shared" si="50"/>
        <v>11.98372</v>
      </c>
      <c r="EO94" s="68">
        <f t="shared" si="50"/>
        <v>25.105360000000001</v>
      </c>
      <c r="EP94" s="68">
        <f t="shared" si="50"/>
        <v>15.62608</v>
      </c>
      <c r="EQ94" s="68">
        <f t="shared" si="50"/>
        <v>16.266159999999999</v>
      </c>
      <c r="ER94" s="68">
        <f t="shared" si="50"/>
        <v>20.137119999999999</v>
      </c>
      <c r="ES94" s="68">
        <f t="shared" si="50"/>
        <v>9.748520000000001</v>
      </c>
      <c r="ET94" s="68">
        <f t="shared" si="50"/>
        <v>10.92708</v>
      </c>
      <c r="EU94" s="68">
        <f t="shared" si="50"/>
        <v>18.506439999999998</v>
      </c>
      <c r="EV94" s="68">
        <f t="shared" si="50"/>
        <v>77.429360000000003</v>
      </c>
      <c r="EW94" s="68">
        <f t="shared" si="50"/>
        <v>37.307520000000004</v>
      </c>
      <c r="EX94" s="68">
        <f t="shared" si="50"/>
        <v>21.965920000000001</v>
      </c>
      <c r="EY94" s="68">
        <f t="shared" si="50"/>
        <v>23.205439999999999</v>
      </c>
      <c r="EZ94" s="68">
        <f t="shared" si="50"/>
        <v>25.146000000000001</v>
      </c>
      <c r="FA94" s="68">
        <f t="shared" si="50"/>
        <v>21.300439999999998</v>
      </c>
      <c r="FB94" s="68">
        <f t="shared" si="50"/>
        <v>27.833320000000001</v>
      </c>
      <c r="FC94" s="68">
        <f t="shared" si="50"/>
        <v>17.74952</v>
      </c>
      <c r="FD94" s="68">
        <f t="shared" si="50"/>
        <v>18.069560000000003</v>
      </c>
      <c r="FE94" s="68">
        <f t="shared" si="50"/>
        <v>21.031200000000002</v>
      </c>
      <c r="FF94" s="68">
        <f t="shared" si="50"/>
        <v>21.254720000000002</v>
      </c>
      <c r="FG94" s="68">
        <f t="shared" si="50"/>
        <v>45.439228399999998</v>
      </c>
      <c r="FH94" s="68">
        <f t="shared" si="50"/>
        <v>91.534843599999988</v>
      </c>
      <c r="FI94" s="68">
        <f t="shared" si="50"/>
        <v>17.338039999999999</v>
      </c>
      <c r="FJ94" s="68">
        <f t="shared" si="50"/>
        <v>17.647920000000003</v>
      </c>
      <c r="FK94" s="68">
        <f t="shared" si="50"/>
        <v>124.507498</v>
      </c>
      <c r="FL94" s="68">
        <f t="shared" si="50"/>
        <v>147.25395999999998</v>
      </c>
      <c r="FM94" s="68">
        <f t="shared" si="50"/>
        <v>30.25648</v>
      </c>
      <c r="FN94" s="68">
        <f t="shared" si="50"/>
        <v>42.417999999999999</v>
      </c>
      <c r="FO94" s="68">
        <f t="shared" si="50"/>
        <v>12.882880000000002</v>
      </c>
      <c r="FP94" s="68">
        <f t="shared" si="50"/>
        <v>21.89988</v>
      </c>
      <c r="FQ94" s="68">
        <f t="shared" si="50"/>
        <v>26.375360000000001</v>
      </c>
      <c r="FR94" s="68">
        <f t="shared" si="50"/>
        <v>19.13128</v>
      </c>
      <c r="FS94" s="68">
        <f t="shared" si="50"/>
        <v>12.887960000000001</v>
      </c>
      <c r="FT94" s="68">
        <f t="shared" si="50"/>
        <v>14.24432</v>
      </c>
      <c r="FU94" s="68">
        <f t="shared" si="50"/>
        <v>21.874479999999998</v>
      </c>
      <c r="FV94" s="68">
        <f t="shared" si="50"/>
        <v>10.403840000000001</v>
      </c>
      <c r="FW94" s="68">
        <f t="shared" si="50"/>
        <v>15.311120000000001</v>
      </c>
      <c r="FX94" s="68">
        <f t="shared" si="50"/>
        <v>18.267679999999999</v>
      </c>
      <c r="FY94" s="68">
        <f t="shared" si="50"/>
        <v>13.07084</v>
      </c>
      <c r="FZ94" s="68">
        <f t="shared" si="50"/>
        <v>19.314160000000001</v>
      </c>
      <c r="GA94" s="68">
        <f t="shared" si="50"/>
        <v>17.56156</v>
      </c>
      <c r="GB94" s="68">
        <f t="shared" si="50"/>
        <v>6.3601599999999996</v>
      </c>
      <c r="GC94" s="68">
        <f t="shared" si="50"/>
        <v>17.592040000000001</v>
      </c>
      <c r="GD94" s="68">
        <f t="shared" si="50"/>
        <v>20.47748</v>
      </c>
      <c r="GE94" s="68">
        <f t="shared" si="50"/>
        <v>9.1338399999999993</v>
      </c>
      <c r="GF94" s="68">
        <f t="shared" si="50"/>
        <v>2.0878800000000002</v>
      </c>
      <c r="GG94" s="68">
        <f t="shared" si="50"/>
        <v>17.541240000000002</v>
      </c>
      <c r="GH94" s="68">
        <f t="shared" si="50"/>
        <v>11.4046</v>
      </c>
      <c r="GI94" s="68">
        <f t="shared" si="50"/>
        <v>17.851119999999998</v>
      </c>
      <c r="GJ94" s="68">
        <f t="shared" si="50"/>
        <v>20.756880000000002</v>
      </c>
      <c r="GK94" s="68">
        <f t="shared" si="50"/>
        <v>5.4305200000000005</v>
      </c>
      <c r="GL94" s="68">
        <f t="shared" si="50"/>
        <v>5.1917600000000004</v>
      </c>
      <c r="GM94" s="68">
        <f t="shared" si="50"/>
        <v>8.9052399999999992</v>
      </c>
      <c r="GN94" s="68">
        <f t="shared" si="50"/>
        <v>12.48664</v>
      </c>
      <c r="GO94" s="68">
        <f t="shared" si="50"/>
        <v>19.837400000000002</v>
      </c>
      <c r="GP94" s="68">
        <f t="shared" si="50"/>
        <v>13.045440000000001</v>
      </c>
      <c r="GQ94" s="68">
        <f t="shared" si="50"/>
        <v>8.14832</v>
      </c>
      <c r="GR94" s="68">
        <f t="shared" si="50"/>
        <v>25.562560000000001</v>
      </c>
      <c r="GS94" s="68">
        <f t="shared" si="50"/>
        <v>13.395960000000001</v>
      </c>
      <c r="GT94" s="68">
        <f t="shared" si="50"/>
        <v>13.924280000000001</v>
      </c>
      <c r="GU94" s="68">
        <f t="shared" si="50"/>
        <v>10.16</v>
      </c>
      <c r="GV94" s="68">
        <f t="shared" si="50"/>
        <v>7.2339200000000003</v>
      </c>
      <c r="GW94" s="68">
        <f t="shared" si="50"/>
        <v>5.9842399999999998</v>
      </c>
      <c r="GX94" s="68">
        <f t="shared" si="50"/>
        <v>10.86612</v>
      </c>
      <c r="GY94" s="68">
        <f t="shared" ref="GY94:ID94" si="51">GY93*5.08/1000</f>
        <v>6.1366400000000008</v>
      </c>
      <c r="GZ94" s="68">
        <f t="shared" si="51"/>
        <v>26.832560000000001</v>
      </c>
      <c r="HA94" s="68">
        <f t="shared" si="51"/>
        <v>19.989799999999999</v>
      </c>
      <c r="HB94" s="68">
        <f t="shared" si="51"/>
        <v>17.439640000000001</v>
      </c>
      <c r="HC94" s="68">
        <f t="shared" si="51"/>
        <v>42.026840000000007</v>
      </c>
      <c r="HD94" s="68">
        <f t="shared" si="51"/>
        <v>0.99060000000000004</v>
      </c>
      <c r="HE94" s="68">
        <f t="shared" si="51"/>
        <v>2.9971999999999999</v>
      </c>
      <c r="HF94" s="68">
        <f t="shared" si="51"/>
        <v>8.9357199999999999</v>
      </c>
      <c r="HG94" s="68">
        <f t="shared" si="51"/>
        <v>10.36828</v>
      </c>
      <c r="HH94" s="68">
        <f t="shared" si="51"/>
        <v>10.728960000000001</v>
      </c>
      <c r="HI94" s="68">
        <f t="shared" si="51"/>
        <v>4.4246800000000004</v>
      </c>
      <c r="HJ94" s="68">
        <f t="shared" si="51"/>
        <v>26.035</v>
      </c>
      <c r="HK94" s="68">
        <f t="shared" si="51"/>
        <v>19.959319999999998</v>
      </c>
      <c r="HL94" s="68">
        <f t="shared" si="51"/>
        <v>10.058399999999999</v>
      </c>
      <c r="HM94" s="68">
        <f t="shared" si="51"/>
        <v>69.260720000000006</v>
      </c>
      <c r="HN94" s="68">
        <f t="shared" si="51"/>
        <v>12.623799999999999</v>
      </c>
      <c r="HO94" s="68">
        <f t="shared" si="51"/>
        <v>12.05992</v>
      </c>
      <c r="HP94" s="68">
        <f t="shared" si="51"/>
        <v>12.9032</v>
      </c>
      <c r="HQ94" s="68">
        <f t="shared" si="51"/>
        <v>26.72588</v>
      </c>
      <c r="HR94" s="68">
        <f t="shared" si="51"/>
        <v>17.0688</v>
      </c>
      <c r="HS94" s="68">
        <f t="shared" si="51"/>
        <v>21.346160000000001</v>
      </c>
      <c r="HT94" s="68">
        <f t="shared" si="51"/>
        <v>8.0365599999999997</v>
      </c>
      <c r="HU94" s="68">
        <f t="shared" si="51"/>
        <v>22.946360000000002</v>
      </c>
      <c r="HV94" s="68">
        <f t="shared" si="51"/>
        <v>13.944600000000001</v>
      </c>
      <c r="HW94" s="68">
        <f t="shared" si="51"/>
        <v>14.157960000000001</v>
      </c>
      <c r="HX94" s="68">
        <f t="shared" si="51"/>
        <v>13.0556</v>
      </c>
      <c r="HY94" s="68">
        <f t="shared" si="51"/>
        <v>12.19708</v>
      </c>
      <c r="HZ94" s="68">
        <f t="shared" si="51"/>
        <v>8.3413599999999999</v>
      </c>
      <c r="IA94" s="68">
        <f t="shared" si="51"/>
        <v>12.98448</v>
      </c>
      <c r="IB94" s="68">
        <f t="shared" si="51"/>
        <v>28.193999999999999</v>
      </c>
      <c r="IC94" s="68">
        <f t="shared" si="51"/>
        <v>13.009880000000001</v>
      </c>
      <c r="ID94" s="68">
        <f t="shared" si="51"/>
        <v>24.450040000000001</v>
      </c>
    </row>
    <row r="95" spans="1:238" s="69" customFormat="1" ht="14.25" customHeight="1">
      <c r="A95" s="57"/>
      <c r="B95" s="51" t="s">
        <v>344</v>
      </c>
      <c r="C95" s="57" t="s">
        <v>243</v>
      </c>
      <c r="D95" s="60">
        <f t="shared" si="47"/>
        <v>64838.41235999998</v>
      </c>
      <c r="E95" s="68"/>
      <c r="F95" s="57"/>
      <c r="G95" s="68">
        <f t="shared" ref="G95:BV95" si="52">G94*12</f>
        <v>282.79343999999998</v>
      </c>
      <c r="H95" s="68">
        <f t="shared" si="52"/>
        <v>198.54672000000002</v>
      </c>
      <c r="I95" s="68">
        <f t="shared" si="52"/>
        <v>113.56848000000001</v>
      </c>
      <c r="J95" s="68">
        <f t="shared" si="52"/>
        <v>63.581280000000007</v>
      </c>
      <c r="K95" s="68">
        <f t="shared" si="52"/>
        <v>336.12429600000007</v>
      </c>
      <c r="L95" s="68">
        <f t="shared" si="52"/>
        <v>118.2733728</v>
      </c>
      <c r="M95" s="68">
        <f t="shared" si="52"/>
        <v>215.31072</v>
      </c>
      <c r="N95" s="68">
        <f t="shared" si="52"/>
        <v>102.59568</v>
      </c>
      <c r="O95" s="68">
        <f t="shared" si="52"/>
        <v>152.88767999999999</v>
      </c>
      <c r="P95" s="68">
        <f t="shared" si="52"/>
        <v>253.83743999999996</v>
      </c>
      <c r="Q95" s="68">
        <f t="shared" si="52"/>
        <v>143.8656</v>
      </c>
      <c r="R95" s="68">
        <f t="shared" si="52"/>
        <v>341.25408000000004</v>
      </c>
      <c r="S95" s="68">
        <f t="shared" si="52"/>
        <v>270.35759999999999</v>
      </c>
      <c r="T95" s="68">
        <f t="shared" si="52"/>
        <v>255.23951999999997</v>
      </c>
      <c r="U95" s="68">
        <f t="shared" si="52"/>
        <v>253.28880000000004</v>
      </c>
      <c r="V95" s="68">
        <f t="shared" si="52"/>
        <v>255.48336</v>
      </c>
      <c r="W95" s="68">
        <f t="shared" si="52"/>
        <v>210.79968</v>
      </c>
      <c r="X95" s="68">
        <f t="shared" si="52"/>
        <v>211.04351999999997</v>
      </c>
      <c r="Y95" s="68">
        <f t="shared" si="52"/>
        <v>97.90176000000001</v>
      </c>
      <c r="Z95" s="68">
        <f t="shared" si="52"/>
        <v>156.72816</v>
      </c>
      <c r="AA95" s="68">
        <f t="shared" si="52"/>
        <v>300.34992</v>
      </c>
      <c r="AB95" s="68">
        <f t="shared" si="52"/>
        <v>302.99985120000002</v>
      </c>
      <c r="AC95" s="68">
        <f t="shared" si="52"/>
        <v>282.00096000000002</v>
      </c>
      <c r="AD95" s="68">
        <f t="shared" si="52"/>
        <v>290.10864000000004</v>
      </c>
      <c r="AE95" s="68">
        <f t="shared" si="52"/>
        <v>138.50112000000001</v>
      </c>
      <c r="AF95" s="68">
        <f t="shared" si="52"/>
        <v>309.37199999999996</v>
      </c>
      <c r="AG95" s="68">
        <f t="shared" si="52"/>
        <v>272.97888</v>
      </c>
      <c r="AH95" s="68">
        <f t="shared" si="52"/>
        <v>138.92784</v>
      </c>
      <c r="AI95" s="68">
        <f t="shared" si="52"/>
        <v>80.040480000000002</v>
      </c>
      <c r="AJ95" s="68">
        <f t="shared" si="52"/>
        <v>84.368639999999999</v>
      </c>
      <c r="AK95" s="68">
        <f t="shared" si="52"/>
        <v>198.30288000000002</v>
      </c>
      <c r="AL95" s="68">
        <f t="shared" si="52"/>
        <v>76.199999999999989</v>
      </c>
      <c r="AM95" s="68">
        <f t="shared" si="52"/>
        <v>98.755200000000002</v>
      </c>
      <c r="AN95" s="68">
        <f t="shared" si="52"/>
        <v>274.68576000000002</v>
      </c>
      <c r="AO95" s="68">
        <f t="shared" si="52"/>
        <v>161.36112</v>
      </c>
      <c r="AP95" s="68">
        <f t="shared" si="52"/>
        <v>48.646079999999998</v>
      </c>
      <c r="AQ95" s="68">
        <f t="shared" si="52"/>
        <v>367.22304000000003</v>
      </c>
      <c r="AR95" s="68">
        <f t="shared" si="52"/>
        <v>96.012</v>
      </c>
      <c r="AS95" s="68">
        <f t="shared" si="52"/>
        <v>160.38576</v>
      </c>
      <c r="AT95" s="68">
        <f t="shared" si="52"/>
        <v>293.64431999999999</v>
      </c>
      <c r="AU95" s="68">
        <f t="shared" si="52"/>
        <v>120.70079999999999</v>
      </c>
      <c r="AV95" s="68">
        <f t="shared" si="52"/>
        <v>188.85408000000001</v>
      </c>
      <c r="AW95" s="68">
        <f t="shared" si="52"/>
        <v>293.03471999999999</v>
      </c>
      <c r="AX95" s="68">
        <f t="shared" si="52"/>
        <v>53.035200000000003</v>
      </c>
      <c r="AY95" s="68">
        <f t="shared" si="52"/>
        <v>253.10592</v>
      </c>
      <c r="AZ95" s="68">
        <f t="shared" si="52"/>
        <v>179.34432000000001</v>
      </c>
      <c r="BA95" s="68">
        <f t="shared" si="52"/>
        <v>168.37152</v>
      </c>
      <c r="BB95" s="68">
        <f t="shared" si="52"/>
        <v>229.81919999999997</v>
      </c>
      <c r="BC95" s="68">
        <f t="shared" si="52"/>
        <v>168.37152</v>
      </c>
      <c r="BD95" s="68">
        <f t="shared" si="52"/>
        <v>129.60095999999999</v>
      </c>
      <c r="BE95" s="68">
        <f t="shared" si="52"/>
        <v>184.89167999999998</v>
      </c>
      <c r="BF95" s="68">
        <f t="shared" si="52"/>
        <v>373.13616000000002</v>
      </c>
      <c r="BG95" s="68">
        <f t="shared" si="52"/>
        <v>45.415199999999999</v>
      </c>
      <c r="BH95" s="68">
        <f t="shared" si="52"/>
        <v>33.162240000000004</v>
      </c>
      <c r="BI95" s="68">
        <f t="shared" si="52"/>
        <v>47.609760000000001</v>
      </c>
      <c r="BJ95" s="68">
        <f t="shared" si="52"/>
        <v>56.997600000000006</v>
      </c>
      <c r="BK95" s="68">
        <f t="shared" si="52"/>
        <v>351.73920000000004</v>
      </c>
      <c r="BL95" s="68">
        <f t="shared" si="52"/>
        <v>145.63344000000001</v>
      </c>
      <c r="BM95" s="68">
        <f t="shared" si="52"/>
        <v>344.11919999999998</v>
      </c>
      <c r="BN95" s="68">
        <f t="shared" si="52"/>
        <v>266.45616000000001</v>
      </c>
      <c r="BO95" s="68">
        <f t="shared" si="52"/>
        <v>32.67456</v>
      </c>
      <c r="BP95" s="68">
        <f t="shared" si="52"/>
        <v>88.087199999999996</v>
      </c>
      <c r="BQ95" s="68">
        <f t="shared" si="52"/>
        <v>68.092320000000001</v>
      </c>
      <c r="BR95" s="68">
        <f t="shared" si="52"/>
        <v>264.32256000000001</v>
      </c>
      <c r="BS95" s="68">
        <f t="shared" si="52"/>
        <v>389.77824000000004</v>
      </c>
      <c r="BT95" s="68">
        <f t="shared" si="52"/>
        <v>725.72880000000009</v>
      </c>
      <c r="BU95" s="68">
        <f t="shared" si="52"/>
        <v>137.76959999999997</v>
      </c>
      <c r="BV95" s="68">
        <f t="shared" si="52"/>
        <v>18.044160000000002</v>
      </c>
      <c r="BW95" s="68">
        <f t="shared" ref="BW95:EH95" si="53">BW94*12</f>
        <v>331.74432000000002</v>
      </c>
      <c r="BX95" s="68">
        <f t="shared" si="53"/>
        <v>292.66896000000003</v>
      </c>
      <c r="BY95" s="68">
        <f t="shared" si="53"/>
        <v>20.848320000000001</v>
      </c>
      <c r="BZ95" s="68">
        <f t="shared" si="53"/>
        <v>345.27743999999996</v>
      </c>
      <c r="CA95" s="68">
        <f t="shared" si="53"/>
        <v>276.69743999999997</v>
      </c>
      <c r="CB95" s="68">
        <f t="shared" si="53"/>
        <v>239.32896000000005</v>
      </c>
      <c r="CC95" s="68">
        <f t="shared" si="53"/>
        <v>333.93888000000004</v>
      </c>
      <c r="CD95" s="68">
        <f t="shared" si="53"/>
        <v>325.09967999999998</v>
      </c>
      <c r="CE95" s="68">
        <f t="shared" si="53"/>
        <v>255.23951999999997</v>
      </c>
      <c r="CF95" s="68">
        <f t="shared" si="53"/>
        <v>135.81887999999998</v>
      </c>
      <c r="CG95" s="68">
        <f t="shared" si="53"/>
        <v>112.41024000000002</v>
      </c>
      <c r="CH95" s="68">
        <f t="shared" si="53"/>
        <v>15.30096</v>
      </c>
      <c r="CI95" s="68">
        <f t="shared" si="53"/>
        <v>96.316800000000001</v>
      </c>
      <c r="CJ95" s="68">
        <f t="shared" si="53"/>
        <v>151.72944000000001</v>
      </c>
      <c r="CK95" s="68">
        <f t="shared" si="53"/>
        <v>336.25536</v>
      </c>
      <c r="CL95" s="68">
        <f t="shared" si="53"/>
        <v>252.00864000000001</v>
      </c>
      <c r="CM95" s="68">
        <f t="shared" si="53"/>
        <v>355.88448000000005</v>
      </c>
      <c r="CN95" s="68">
        <f t="shared" si="53"/>
        <v>154.89936</v>
      </c>
      <c r="CO95" s="68">
        <f t="shared" si="53"/>
        <v>124.84608</v>
      </c>
      <c r="CP95" s="68">
        <f t="shared" si="53"/>
        <v>251.82576</v>
      </c>
      <c r="CQ95" s="68">
        <f t="shared" si="53"/>
        <v>138.9888</v>
      </c>
      <c r="CR95" s="68">
        <f t="shared" si="53"/>
        <v>138.44015999999999</v>
      </c>
      <c r="CS95" s="68">
        <f t="shared" si="53"/>
        <v>216.71280000000002</v>
      </c>
      <c r="CT95" s="68">
        <f t="shared" si="53"/>
        <v>206.95919999999995</v>
      </c>
      <c r="CU95" s="68">
        <f t="shared" si="53"/>
        <v>195.55968000000001</v>
      </c>
      <c r="CV95" s="68">
        <f t="shared" si="53"/>
        <v>252.37440000000004</v>
      </c>
      <c r="CW95" s="68">
        <f t="shared" si="53"/>
        <v>179.71008</v>
      </c>
      <c r="CX95" s="68">
        <f t="shared" si="53"/>
        <v>142.82928000000001</v>
      </c>
      <c r="CY95" s="68">
        <f t="shared" si="53"/>
        <v>138.9888</v>
      </c>
      <c r="CZ95" s="68">
        <f t="shared" si="53"/>
        <v>449.39712000000009</v>
      </c>
      <c r="DA95" s="68">
        <f t="shared" si="53"/>
        <v>98.816160000000011</v>
      </c>
      <c r="DB95" s="68">
        <f t="shared" si="53"/>
        <v>183.24575999999999</v>
      </c>
      <c r="DC95" s="68">
        <f t="shared" si="53"/>
        <v>152.88767999999999</v>
      </c>
      <c r="DD95" s="68">
        <f t="shared" si="53"/>
        <v>661.17215999999996</v>
      </c>
      <c r="DE95" s="68">
        <f t="shared" si="53"/>
        <v>29.687519999999999</v>
      </c>
      <c r="DF95" s="68">
        <f t="shared" si="53"/>
        <v>293.15663999999998</v>
      </c>
      <c r="DG95" s="68">
        <f t="shared" si="53"/>
        <v>146.6088</v>
      </c>
      <c r="DH95" s="68">
        <f t="shared" si="53"/>
        <v>289.43808000000001</v>
      </c>
      <c r="DI95" s="68">
        <f t="shared" si="53"/>
        <v>284.3784</v>
      </c>
      <c r="DJ95" s="68">
        <f t="shared" si="53"/>
        <v>1781.1902399999999</v>
      </c>
      <c r="DK95" s="68">
        <f t="shared" si="53"/>
        <v>1518.7574399999999</v>
      </c>
      <c r="DL95" s="68">
        <f t="shared" si="53"/>
        <v>1714.37808</v>
      </c>
      <c r="DM95" s="68">
        <f t="shared" si="53"/>
        <v>656.78303999999991</v>
      </c>
      <c r="DN95" s="68">
        <f t="shared" si="53"/>
        <v>1725.8385600000001</v>
      </c>
      <c r="DO95" s="68">
        <f t="shared" si="53"/>
        <v>899.40384000000006</v>
      </c>
      <c r="DP95" s="68">
        <f t="shared" si="53"/>
        <v>168.24960000000002</v>
      </c>
      <c r="DQ95" s="68">
        <f t="shared" si="53"/>
        <v>156.05759999999998</v>
      </c>
      <c r="DR95" s="68">
        <f t="shared" si="53"/>
        <v>213.84768000000003</v>
      </c>
      <c r="DS95" s="68">
        <f t="shared" si="53"/>
        <v>154.35072</v>
      </c>
      <c r="DT95" s="68">
        <f t="shared" si="53"/>
        <v>266.88288</v>
      </c>
      <c r="DU95" s="68">
        <f t="shared" si="53"/>
        <v>177.02784</v>
      </c>
      <c r="DV95" s="68">
        <f t="shared" si="53"/>
        <v>1062.77664</v>
      </c>
      <c r="DW95" s="68">
        <f t="shared" si="53"/>
        <v>410.50463999999999</v>
      </c>
      <c r="DX95" s="68">
        <f t="shared" si="53"/>
        <v>1512.7833599999999</v>
      </c>
      <c r="DY95" s="68">
        <f t="shared" si="53"/>
        <v>392.58240000000001</v>
      </c>
      <c r="DZ95" s="68">
        <f t="shared" si="53"/>
        <v>425.31792000000007</v>
      </c>
      <c r="EA95" s="68">
        <f t="shared" si="53"/>
        <v>2114.7024000000001</v>
      </c>
      <c r="EB95" s="68">
        <f t="shared" si="53"/>
        <v>385.99872000000005</v>
      </c>
      <c r="EC95" s="68">
        <f t="shared" si="53"/>
        <v>425.86655999999994</v>
      </c>
      <c r="ED95" s="68">
        <f t="shared" si="53"/>
        <v>425.74464</v>
      </c>
      <c r="EE95" s="68">
        <f t="shared" si="53"/>
        <v>286.14624000000003</v>
      </c>
      <c r="EF95" s="68">
        <f t="shared" si="53"/>
        <v>280.17216000000002</v>
      </c>
      <c r="EG95" s="68">
        <f t="shared" si="53"/>
        <v>448.60464000000002</v>
      </c>
      <c r="EH95" s="68">
        <f t="shared" si="53"/>
        <v>364.29696000000001</v>
      </c>
      <c r="EI95" s="68">
        <f t="shared" ref="EI95:GW95" si="54">EI94*12</f>
        <v>176.84496000000001</v>
      </c>
      <c r="EJ95" s="68">
        <f t="shared" si="54"/>
        <v>207.50783999999999</v>
      </c>
      <c r="EK95" s="68">
        <f t="shared" si="54"/>
        <v>59.86272000000001</v>
      </c>
      <c r="EL95" s="68">
        <f t="shared" si="54"/>
        <v>143.19504000000001</v>
      </c>
      <c r="EM95" s="68">
        <f t="shared" si="54"/>
        <v>143.13407999999998</v>
      </c>
      <c r="EN95" s="68">
        <f t="shared" si="54"/>
        <v>143.80464000000001</v>
      </c>
      <c r="EO95" s="68">
        <f t="shared" si="54"/>
        <v>301.26432</v>
      </c>
      <c r="EP95" s="68">
        <f t="shared" si="54"/>
        <v>187.51295999999999</v>
      </c>
      <c r="EQ95" s="68">
        <f t="shared" si="54"/>
        <v>195.19391999999999</v>
      </c>
      <c r="ER95" s="68">
        <f t="shared" si="54"/>
        <v>241.64544000000001</v>
      </c>
      <c r="ES95" s="68">
        <f t="shared" si="54"/>
        <v>116.98224000000002</v>
      </c>
      <c r="ET95" s="68">
        <f t="shared" si="54"/>
        <v>131.12495999999999</v>
      </c>
      <c r="EU95" s="68">
        <f t="shared" si="54"/>
        <v>222.07727999999997</v>
      </c>
      <c r="EV95" s="68">
        <f t="shared" si="54"/>
        <v>929.15232000000003</v>
      </c>
      <c r="EW95" s="68">
        <f t="shared" si="54"/>
        <v>447.69024000000002</v>
      </c>
      <c r="EX95" s="68">
        <f t="shared" si="54"/>
        <v>263.59104000000002</v>
      </c>
      <c r="EY95" s="68">
        <f t="shared" si="54"/>
        <v>278.46528000000001</v>
      </c>
      <c r="EZ95" s="68">
        <f t="shared" si="54"/>
        <v>301.75200000000001</v>
      </c>
      <c r="FA95" s="68">
        <f t="shared" si="54"/>
        <v>255.60527999999999</v>
      </c>
      <c r="FB95" s="68">
        <f t="shared" si="54"/>
        <v>333.99984000000001</v>
      </c>
      <c r="FC95" s="68">
        <f t="shared" si="54"/>
        <v>212.99423999999999</v>
      </c>
      <c r="FD95" s="68">
        <f t="shared" si="54"/>
        <v>216.83472000000003</v>
      </c>
      <c r="FE95" s="68">
        <f t="shared" si="54"/>
        <v>252.37440000000004</v>
      </c>
      <c r="FF95" s="68">
        <f t="shared" si="54"/>
        <v>255.05664000000002</v>
      </c>
      <c r="FG95" s="68">
        <f t="shared" si="54"/>
        <v>545.2707408</v>
      </c>
      <c r="FH95" s="68">
        <f t="shared" si="54"/>
        <v>1098.4181231999999</v>
      </c>
      <c r="FI95" s="68">
        <f t="shared" si="54"/>
        <v>208.05647999999999</v>
      </c>
      <c r="FJ95" s="68">
        <f t="shared" si="54"/>
        <v>211.77504000000005</v>
      </c>
      <c r="FK95" s="68">
        <f t="shared" si="54"/>
        <v>1494.089976</v>
      </c>
      <c r="FL95" s="68">
        <f t="shared" si="54"/>
        <v>1767.0475199999996</v>
      </c>
      <c r="FM95" s="68">
        <f t="shared" si="54"/>
        <v>363.07776000000001</v>
      </c>
      <c r="FN95" s="68">
        <f t="shared" si="54"/>
        <v>509.01599999999996</v>
      </c>
      <c r="FO95" s="68">
        <f t="shared" si="54"/>
        <v>154.59456000000003</v>
      </c>
      <c r="FP95" s="68">
        <f t="shared" si="54"/>
        <v>262.79856000000001</v>
      </c>
      <c r="FQ95" s="68">
        <f t="shared" si="54"/>
        <v>316.50432000000001</v>
      </c>
      <c r="FR95" s="68">
        <f t="shared" si="54"/>
        <v>229.57535999999999</v>
      </c>
      <c r="FS95" s="68">
        <f t="shared" si="54"/>
        <v>154.65552000000002</v>
      </c>
      <c r="FT95" s="68">
        <f t="shared" si="54"/>
        <v>170.93183999999999</v>
      </c>
      <c r="FU95" s="68">
        <f t="shared" si="54"/>
        <v>262.49375999999995</v>
      </c>
      <c r="FV95" s="68">
        <f t="shared" si="54"/>
        <v>124.84608</v>
      </c>
      <c r="FW95" s="68">
        <f t="shared" si="54"/>
        <v>183.73344</v>
      </c>
      <c r="FX95" s="68">
        <f t="shared" si="54"/>
        <v>219.21215999999998</v>
      </c>
      <c r="FY95" s="68">
        <f t="shared" si="54"/>
        <v>156.85007999999999</v>
      </c>
      <c r="FZ95" s="68">
        <f t="shared" si="54"/>
        <v>231.76992000000001</v>
      </c>
      <c r="GA95" s="68">
        <f t="shared" si="54"/>
        <v>210.73872</v>
      </c>
      <c r="GB95" s="68">
        <f t="shared" si="54"/>
        <v>76.321919999999992</v>
      </c>
      <c r="GC95" s="68">
        <f t="shared" si="54"/>
        <v>211.10448000000002</v>
      </c>
      <c r="GD95" s="68">
        <f t="shared" si="54"/>
        <v>245.72976</v>
      </c>
      <c r="GE95" s="68">
        <f t="shared" si="54"/>
        <v>109.60607999999999</v>
      </c>
      <c r="GF95" s="68">
        <f t="shared" si="54"/>
        <v>25.054560000000002</v>
      </c>
      <c r="GG95" s="68">
        <f t="shared" si="54"/>
        <v>210.49488000000002</v>
      </c>
      <c r="GH95" s="68">
        <f t="shared" si="54"/>
        <v>136.8552</v>
      </c>
      <c r="GI95" s="68">
        <f t="shared" si="54"/>
        <v>214.21343999999999</v>
      </c>
      <c r="GJ95" s="68">
        <f t="shared" si="54"/>
        <v>249.08256000000003</v>
      </c>
      <c r="GK95" s="68">
        <f t="shared" si="54"/>
        <v>65.166240000000002</v>
      </c>
      <c r="GL95" s="68">
        <f t="shared" si="54"/>
        <v>62.301120000000004</v>
      </c>
      <c r="GM95" s="68">
        <f t="shared" si="54"/>
        <v>106.86287999999999</v>
      </c>
      <c r="GN95" s="68">
        <f t="shared" si="54"/>
        <v>149.83967999999999</v>
      </c>
      <c r="GO95" s="68">
        <f t="shared" si="54"/>
        <v>238.04880000000003</v>
      </c>
      <c r="GP95" s="68">
        <f t="shared" si="54"/>
        <v>156.54528000000002</v>
      </c>
      <c r="GQ95" s="68">
        <f t="shared" si="54"/>
        <v>97.779840000000007</v>
      </c>
      <c r="GR95" s="68">
        <f t="shared" si="54"/>
        <v>306.75072</v>
      </c>
      <c r="GS95" s="68">
        <f t="shared" si="54"/>
        <v>160.75152</v>
      </c>
      <c r="GT95" s="68">
        <f t="shared" si="54"/>
        <v>167.09136000000001</v>
      </c>
      <c r="GU95" s="68">
        <f t="shared" si="54"/>
        <v>121.92</v>
      </c>
      <c r="GV95" s="68">
        <f t="shared" si="54"/>
        <v>86.807040000000001</v>
      </c>
      <c r="GW95" s="68">
        <f t="shared" si="54"/>
        <v>71.810879999999997</v>
      </c>
      <c r="GX95" s="68">
        <f t="shared" ref="GX95:ID95" si="55">GX94*12</f>
        <v>130.39344</v>
      </c>
      <c r="GY95" s="68">
        <f t="shared" si="55"/>
        <v>73.639680000000013</v>
      </c>
      <c r="GZ95" s="68">
        <f t="shared" si="55"/>
        <v>321.99072000000001</v>
      </c>
      <c r="HA95" s="68">
        <f t="shared" si="55"/>
        <v>239.87759999999997</v>
      </c>
      <c r="HB95" s="68">
        <f t="shared" si="55"/>
        <v>209.27568000000002</v>
      </c>
      <c r="HC95" s="68">
        <f t="shared" si="55"/>
        <v>504.32208000000008</v>
      </c>
      <c r="HD95" s="68">
        <f t="shared" si="55"/>
        <v>11.8872</v>
      </c>
      <c r="HE95" s="68">
        <f t="shared" si="55"/>
        <v>35.9664</v>
      </c>
      <c r="HF95" s="68">
        <f t="shared" si="55"/>
        <v>107.22864</v>
      </c>
      <c r="HG95" s="68">
        <f t="shared" si="55"/>
        <v>124.41936000000001</v>
      </c>
      <c r="HH95" s="68">
        <f t="shared" si="55"/>
        <v>128.74752000000001</v>
      </c>
      <c r="HI95" s="68">
        <f t="shared" si="55"/>
        <v>53.096160000000005</v>
      </c>
      <c r="HJ95" s="68">
        <f t="shared" si="55"/>
        <v>312.42</v>
      </c>
      <c r="HK95" s="68">
        <f t="shared" si="55"/>
        <v>239.51183999999998</v>
      </c>
      <c r="HL95" s="68">
        <f t="shared" si="55"/>
        <v>120.70079999999999</v>
      </c>
      <c r="HM95" s="68">
        <f t="shared" si="55"/>
        <v>831.12864000000013</v>
      </c>
      <c r="HN95" s="68">
        <f t="shared" si="55"/>
        <v>151.48559999999998</v>
      </c>
      <c r="HO95" s="68">
        <f t="shared" si="55"/>
        <v>144.71904000000001</v>
      </c>
      <c r="HP95" s="68">
        <f t="shared" si="55"/>
        <v>154.83840000000001</v>
      </c>
      <c r="HQ95" s="68">
        <f t="shared" si="55"/>
        <v>320.71055999999999</v>
      </c>
      <c r="HR95" s="68">
        <f t="shared" si="55"/>
        <v>204.82560000000001</v>
      </c>
      <c r="HS95" s="68">
        <f t="shared" si="55"/>
        <v>256.15392000000003</v>
      </c>
      <c r="HT95" s="68">
        <f t="shared" si="55"/>
        <v>96.438719999999989</v>
      </c>
      <c r="HU95" s="68">
        <f t="shared" si="55"/>
        <v>275.35632000000004</v>
      </c>
      <c r="HV95" s="68">
        <f t="shared" si="55"/>
        <v>167.33520000000001</v>
      </c>
      <c r="HW95" s="68">
        <f t="shared" si="55"/>
        <v>169.89552</v>
      </c>
      <c r="HX95" s="68">
        <f t="shared" si="55"/>
        <v>156.66720000000001</v>
      </c>
      <c r="HY95" s="68">
        <f t="shared" si="55"/>
        <v>146.36496</v>
      </c>
      <c r="HZ95" s="68">
        <f t="shared" si="55"/>
        <v>100.09631999999999</v>
      </c>
      <c r="IA95" s="68">
        <f t="shared" si="55"/>
        <v>155.81376</v>
      </c>
      <c r="IB95" s="68">
        <f t="shared" si="55"/>
        <v>338.32799999999997</v>
      </c>
      <c r="IC95" s="68">
        <f t="shared" si="55"/>
        <v>156.11856</v>
      </c>
      <c r="ID95" s="68">
        <f t="shared" si="55"/>
        <v>293.40048000000002</v>
      </c>
    </row>
    <row r="96" spans="1:238" s="65" customFormat="1">
      <c r="A96" s="59"/>
      <c r="B96" s="58" t="s">
        <v>348</v>
      </c>
      <c r="C96" s="59" t="s">
        <v>243</v>
      </c>
      <c r="D96" s="60">
        <f t="shared" si="47"/>
        <v>9451.1773599999924</v>
      </c>
      <c r="E96" s="60"/>
      <c r="F96" s="60"/>
      <c r="G96" s="60">
        <f>G95-G92</f>
        <v>-379.99056000000002</v>
      </c>
      <c r="H96" s="60">
        <f t="shared" ref="H96:BW96" si="56">H95-H92</f>
        <v>88.420720000000017</v>
      </c>
      <c r="I96" s="60">
        <f t="shared" si="56"/>
        <v>-112.20751999999997</v>
      </c>
      <c r="J96" s="60">
        <f t="shared" si="56"/>
        <v>35.91828000000001</v>
      </c>
      <c r="K96" s="60">
        <f t="shared" si="56"/>
        <v>256.97429600000009</v>
      </c>
      <c r="L96" s="60">
        <f t="shared" si="56"/>
        <v>-129.10662719999999</v>
      </c>
      <c r="M96" s="60">
        <f t="shared" si="56"/>
        <v>-35.228280000000012</v>
      </c>
      <c r="N96" s="60">
        <f t="shared" si="56"/>
        <v>91.742680000000007</v>
      </c>
      <c r="O96" s="60">
        <f t="shared" si="56"/>
        <v>108.18567999999999</v>
      </c>
      <c r="P96" s="60">
        <f t="shared" si="56"/>
        <v>198.67543999999995</v>
      </c>
      <c r="Q96" s="60">
        <f t="shared" si="56"/>
        <v>120.33760000000001</v>
      </c>
      <c r="R96" s="60">
        <f t="shared" si="56"/>
        <v>97.237080000000049</v>
      </c>
      <c r="S96" s="60">
        <f t="shared" si="56"/>
        <v>230.68259999999998</v>
      </c>
      <c r="T96" s="60">
        <f t="shared" si="56"/>
        <v>85.781519999999944</v>
      </c>
      <c r="U96" s="60">
        <f t="shared" si="56"/>
        <v>215.78580000000005</v>
      </c>
      <c r="V96" s="60">
        <f t="shared" si="56"/>
        <v>209.57936000000001</v>
      </c>
      <c r="W96" s="60">
        <f t="shared" si="56"/>
        <v>72.729680000000002</v>
      </c>
      <c r="X96" s="60">
        <f t="shared" si="56"/>
        <v>150.09451999999996</v>
      </c>
      <c r="Y96" s="60">
        <f t="shared" si="56"/>
        <v>60.424760000000006</v>
      </c>
      <c r="Z96" s="60">
        <f t="shared" si="56"/>
        <v>-26.274840000000012</v>
      </c>
      <c r="AA96" s="60">
        <f>AA95-AA92</f>
        <v>184.41791999999998</v>
      </c>
      <c r="AB96" s="60">
        <f>AB95-AB92</f>
        <v>77.799851200000035</v>
      </c>
      <c r="AC96" s="60">
        <f>AC95-AC92</f>
        <v>-210.71703999999994</v>
      </c>
      <c r="AD96" s="60">
        <f t="shared" si="56"/>
        <v>265.52864000000005</v>
      </c>
      <c r="AE96" s="60">
        <f t="shared" si="56"/>
        <v>109.53812000000002</v>
      </c>
      <c r="AF96" s="60">
        <f t="shared" si="56"/>
        <v>-31.615000000000066</v>
      </c>
      <c r="AG96" s="60">
        <f t="shared" si="56"/>
        <v>225.65487999999999</v>
      </c>
      <c r="AH96" s="60">
        <f t="shared" si="56"/>
        <v>104.95284000000001</v>
      </c>
      <c r="AI96" s="60">
        <f t="shared" si="56"/>
        <v>2.4864800000000002</v>
      </c>
      <c r="AJ96" s="60">
        <f t="shared" si="56"/>
        <v>-214.52335999999994</v>
      </c>
      <c r="AK96" s="60">
        <f t="shared" si="56"/>
        <v>-46.86112</v>
      </c>
      <c r="AL96" s="60">
        <f t="shared" si="56"/>
        <v>48.577999999999989</v>
      </c>
      <c r="AM96" s="60">
        <f t="shared" si="56"/>
        <v>78.415199999999999</v>
      </c>
      <c r="AN96" s="60">
        <f t="shared" si="56"/>
        <v>-101.85823999999997</v>
      </c>
      <c r="AO96" s="60">
        <f t="shared" si="56"/>
        <v>-390.98487999999998</v>
      </c>
      <c r="AP96" s="60">
        <f t="shared" si="56"/>
        <v>25.950079999999996</v>
      </c>
      <c r="AQ96" s="60">
        <f t="shared" si="56"/>
        <v>-146.24795999999998</v>
      </c>
      <c r="AR96" s="60">
        <f t="shared" si="56"/>
        <v>-149.44900000000001</v>
      </c>
      <c r="AS96" s="60">
        <f t="shared" si="56"/>
        <v>138.63476</v>
      </c>
      <c r="AT96" s="60">
        <f t="shared" si="56"/>
        <v>-159.08168000000001</v>
      </c>
      <c r="AU96" s="60">
        <f t="shared" si="56"/>
        <v>11.744799999999969</v>
      </c>
      <c r="AV96" s="60">
        <f t="shared" si="56"/>
        <v>159.54308</v>
      </c>
      <c r="AW96" s="60">
        <f t="shared" si="56"/>
        <v>48.521719999999959</v>
      </c>
      <c r="AX96" s="60">
        <f t="shared" si="56"/>
        <v>33.985200000000006</v>
      </c>
      <c r="AY96" s="60">
        <f t="shared" si="56"/>
        <v>214.23192</v>
      </c>
      <c r="AZ96" s="60">
        <f t="shared" si="56"/>
        <v>-137.64768000000001</v>
      </c>
      <c r="BA96" s="60">
        <f t="shared" si="56"/>
        <v>-75.301480000000055</v>
      </c>
      <c r="BB96" s="60">
        <f t="shared" si="56"/>
        <v>-137.0788</v>
      </c>
      <c r="BC96" s="60">
        <f t="shared" si="56"/>
        <v>-202.96547999999999</v>
      </c>
      <c r="BD96" s="60">
        <f t="shared" si="56"/>
        <v>-48.464040000000011</v>
      </c>
      <c r="BE96" s="60">
        <f t="shared" si="56"/>
        <v>159.56967999999998</v>
      </c>
      <c r="BF96" s="60">
        <f t="shared" si="56"/>
        <v>9.6701600000000099</v>
      </c>
      <c r="BG96" s="60">
        <f t="shared" si="56"/>
        <v>-207.37479999999999</v>
      </c>
      <c r="BH96" s="60">
        <f t="shared" si="56"/>
        <v>11.094240000000006</v>
      </c>
      <c r="BI96" s="60">
        <f t="shared" si="56"/>
        <v>23.30376</v>
      </c>
      <c r="BJ96" s="60">
        <f t="shared" si="56"/>
        <v>-146.9314</v>
      </c>
      <c r="BK96" s="60">
        <f t="shared" si="56"/>
        <v>-128.86679999999996</v>
      </c>
      <c r="BL96" s="60">
        <f t="shared" si="56"/>
        <v>-206.40955999999994</v>
      </c>
      <c r="BM96" s="60">
        <f t="shared" si="56"/>
        <v>299.02619999999996</v>
      </c>
      <c r="BN96" s="60">
        <f t="shared" si="56"/>
        <v>-152.31684000000007</v>
      </c>
      <c r="BO96" s="60">
        <f t="shared" si="56"/>
        <v>20.118559999999999</v>
      </c>
      <c r="BP96" s="60">
        <f t="shared" si="56"/>
        <v>-99.061800000000005</v>
      </c>
      <c r="BQ96" s="60">
        <f t="shared" si="56"/>
        <v>48.043320000000001</v>
      </c>
      <c r="BR96" s="60">
        <f t="shared" si="56"/>
        <v>237.92655999999999</v>
      </c>
      <c r="BS96" s="60">
        <f t="shared" si="56"/>
        <v>-300.83175999999997</v>
      </c>
      <c r="BT96" s="60">
        <f t="shared" si="56"/>
        <v>512.73280000000011</v>
      </c>
      <c r="BU96" s="60">
        <f t="shared" si="56"/>
        <v>-282.14840000000009</v>
      </c>
      <c r="BV96" s="60">
        <f t="shared" si="56"/>
        <v>-3.2808399999999978</v>
      </c>
      <c r="BW96" s="60">
        <f t="shared" si="56"/>
        <v>-78.017679999999984</v>
      </c>
      <c r="BX96" s="60">
        <f t="shared" ref="BX96:EI96" si="57">BX95-BX92</f>
        <v>109.29796000000002</v>
      </c>
      <c r="BY96" s="60">
        <f t="shared" si="57"/>
        <v>-259.83767999999998</v>
      </c>
      <c r="BZ96" s="60">
        <f t="shared" si="57"/>
        <v>310.00743999999997</v>
      </c>
      <c r="CA96" s="60">
        <f t="shared" si="57"/>
        <v>251.93643999999998</v>
      </c>
      <c r="CB96" s="60">
        <f t="shared" si="57"/>
        <v>-16.451039999999949</v>
      </c>
      <c r="CC96" s="60">
        <f t="shared" si="57"/>
        <v>150.90588000000005</v>
      </c>
      <c r="CD96" s="60">
        <f t="shared" si="57"/>
        <v>298.96967999999998</v>
      </c>
      <c r="CE96" s="60">
        <f t="shared" si="57"/>
        <v>234.31051999999997</v>
      </c>
      <c r="CF96" s="60">
        <f t="shared" si="57"/>
        <v>92.027879999999982</v>
      </c>
      <c r="CG96" s="60">
        <f t="shared" si="57"/>
        <v>79.720240000000018</v>
      </c>
      <c r="CH96" s="60">
        <f t="shared" si="57"/>
        <v>-69.884039999999999</v>
      </c>
      <c r="CI96" s="60">
        <f t="shared" si="57"/>
        <v>69.521799999999999</v>
      </c>
      <c r="CJ96" s="60">
        <f t="shared" si="57"/>
        <v>125.97444000000002</v>
      </c>
      <c r="CK96" s="60">
        <f t="shared" si="57"/>
        <v>125.54836</v>
      </c>
      <c r="CL96" s="60">
        <f t="shared" si="57"/>
        <v>196.66564</v>
      </c>
      <c r="CM96" s="60">
        <f t="shared" si="57"/>
        <v>317.81348000000003</v>
      </c>
      <c r="CN96" s="60">
        <f t="shared" si="57"/>
        <v>108.61236</v>
      </c>
      <c r="CO96" s="60">
        <f t="shared" si="57"/>
        <v>103.24708000000001</v>
      </c>
      <c r="CP96" s="60">
        <f t="shared" si="57"/>
        <v>38.74776</v>
      </c>
      <c r="CQ96" s="60">
        <f t="shared" si="57"/>
        <v>121.82079999999999</v>
      </c>
      <c r="CR96" s="60">
        <f t="shared" si="57"/>
        <v>-333.58284000000003</v>
      </c>
      <c r="CS96" s="60">
        <f t="shared" si="57"/>
        <v>192.56080000000003</v>
      </c>
      <c r="CT96" s="60">
        <f t="shared" si="57"/>
        <v>107.62719999999996</v>
      </c>
      <c r="CU96" s="60">
        <f t="shared" si="57"/>
        <v>171.86668</v>
      </c>
      <c r="CV96" s="60">
        <f t="shared" si="57"/>
        <v>229.35140000000004</v>
      </c>
      <c r="CW96" s="60">
        <f t="shared" si="57"/>
        <v>146.88208</v>
      </c>
      <c r="CX96" s="60">
        <f t="shared" si="57"/>
        <v>119.22328000000002</v>
      </c>
      <c r="CY96" s="60">
        <f t="shared" si="57"/>
        <v>-24.155199999999979</v>
      </c>
      <c r="CZ96" s="60">
        <f t="shared" si="57"/>
        <v>-244.86987999999985</v>
      </c>
      <c r="DA96" s="60">
        <f t="shared" si="57"/>
        <v>73.405160000000009</v>
      </c>
      <c r="DB96" s="60">
        <f t="shared" si="57"/>
        <v>-107.74324000000004</v>
      </c>
      <c r="DC96" s="60">
        <f t="shared" si="57"/>
        <v>-68.948319999999967</v>
      </c>
      <c r="DD96" s="60">
        <f t="shared" si="57"/>
        <v>623.08215999999993</v>
      </c>
      <c r="DE96" s="60">
        <f t="shared" si="57"/>
        <v>-12.575479999999999</v>
      </c>
      <c r="DF96" s="60">
        <f t="shared" si="57"/>
        <v>-222.01036000000005</v>
      </c>
      <c r="DG96" s="60">
        <f t="shared" si="57"/>
        <v>-119.93519999999998</v>
      </c>
      <c r="DH96" s="60">
        <f t="shared" si="57"/>
        <v>-54.801919999999996</v>
      </c>
      <c r="DI96" s="60">
        <f t="shared" si="57"/>
        <v>-139.26759999999996</v>
      </c>
      <c r="DJ96" s="60">
        <f t="shared" si="57"/>
        <v>241.30124000000001</v>
      </c>
      <c r="DK96" s="60">
        <f t="shared" si="57"/>
        <v>1410.46444</v>
      </c>
      <c r="DL96" s="60">
        <f t="shared" si="57"/>
        <v>1620.10808</v>
      </c>
      <c r="DM96" s="60">
        <f t="shared" si="57"/>
        <v>583.77803999999992</v>
      </c>
      <c r="DN96" s="60">
        <f t="shared" si="57"/>
        <v>605.32756000000018</v>
      </c>
      <c r="DO96" s="60">
        <f t="shared" si="57"/>
        <v>304.31884000000002</v>
      </c>
      <c r="DP96" s="60">
        <f t="shared" si="57"/>
        <v>147.45360000000002</v>
      </c>
      <c r="DQ96" s="60">
        <f t="shared" si="57"/>
        <v>-144.8664</v>
      </c>
      <c r="DR96" s="60">
        <f t="shared" si="57"/>
        <v>154.15768000000003</v>
      </c>
      <c r="DS96" s="60">
        <f t="shared" si="57"/>
        <v>111.05471999999999</v>
      </c>
      <c r="DT96" s="60">
        <f t="shared" si="57"/>
        <v>246.07288</v>
      </c>
      <c r="DU96" s="60">
        <f t="shared" si="57"/>
        <v>147.89784</v>
      </c>
      <c r="DV96" s="60">
        <f t="shared" si="57"/>
        <v>-797.57835999999998</v>
      </c>
      <c r="DW96" s="60">
        <f t="shared" si="57"/>
        <v>336.12464</v>
      </c>
      <c r="DX96" s="60">
        <f t="shared" si="57"/>
        <v>-849.20263999999997</v>
      </c>
      <c r="DY96" s="60">
        <f t="shared" si="57"/>
        <v>268.51440000000002</v>
      </c>
      <c r="DZ96" s="60">
        <f t="shared" si="57"/>
        <v>-912.16007999999999</v>
      </c>
      <c r="EA96" s="60">
        <f t="shared" si="57"/>
        <v>1117.0054</v>
      </c>
      <c r="EB96" s="60">
        <f t="shared" si="57"/>
        <v>-224.82327999999995</v>
      </c>
      <c r="EC96" s="60">
        <f t="shared" si="57"/>
        <v>338.32655999999997</v>
      </c>
      <c r="ED96" s="60">
        <f t="shared" si="57"/>
        <v>308.09764000000001</v>
      </c>
      <c r="EE96" s="60">
        <f t="shared" si="57"/>
        <v>256.58324000000005</v>
      </c>
      <c r="EF96" s="60">
        <f t="shared" si="57"/>
        <v>206.90316000000001</v>
      </c>
      <c r="EG96" s="60">
        <f t="shared" si="57"/>
        <v>321.92764</v>
      </c>
      <c r="EH96" s="60">
        <f t="shared" si="57"/>
        <v>302.23496</v>
      </c>
      <c r="EI96" s="60">
        <f t="shared" si="57"/>
        <v>-342.57104000000004</v>
      </c>
      <c r="EJ96" s="60">
        <f t="shared" ref="EJ96:GX96" si="58">EJ95-EJ92</f>
        <v>-59.238159999999993</v>
      </c>
      <c r="EK96" s="60">
        <f t="shared" si="58"/>
        <v>-233.19127999999995</v>
      </c>
      <c r="EL96" s="60">
        <f t="shared" si="58"/>
        <v>-351.93296000000004</v>
      </c>
      <c r="EM96" s="60">
        <f t="shared" si="58"/>
        <v>-6.4179200000000378</v>
      </c>
      <c r="EN96" s="60">
        <f t="shared" si="58"/>
        <v>-262.46836000000002</v>
      </c>
      <c r="EO96" s="60">
        <f t="shared" si="58"/>
        <v>283.66131999999999</v>
      </c>
      <c r="EP96" s="60">
        <f t="shared" si="58"/>
        <v>-377.21103999999991</v>
      </c>
      <c r="EQ96" s="60">
        <f t="shared" si="58"/>
        <v>109.64891999999999</v>
      </c>
      <c r="ER96" s="60">
        <f t="shared" si="58"/>
        <v>-539.21756000000005</v>
      </c>
      <c r="ES96" s="60">
        <f t="shared" si="58"/>
        <v>86.636240000000015</v>
      </c>
      <c r="ET96" s="60">
        <f t="shared" si="58"/>
        <v>-26.67204000000001</v>
      </c>
      <c r="EU96" s="60">
        <f t="shared" si="58"/>
        <v>-72.805720000000065</v>
      </c>
      <c r="EV96" s="60">
        <f t="shared" si="58"/>
        <v>132.95032000000015</v>
      </c>
      <c r="EW96" s="60">
        <f t="shared" si="58"/>
        <v>-41.37675999999999</v>
      </c>
      <c r="EX96" s="60">
        <f t="shared" si="58"/>
        <v>-178.49495999999999</v>
      </c>
      <c r="EY96" s="60">
        <f t="shared" si="58"/>
        <v>94.261280000000028</v>
      </c>
      <c r="EZ96" s="60">
        <f t="shared" si="58"/>
        <v>9.1469999999999914</v>
      </c>
      <c r="FA96" s="60">
        <f t="shared" si="58"/>
        <v>71.663279999999986</v>
      </c>
      <c r="FB96" s="60">
        <f t="shared" si="58"/>
        <v>305.37184000000002</v>
      </c>
      <c r="FC96" s="60">
        <f t="shared" si="58"/>
        <v>173.97323999999998</v>
      </c>
      <c r="FD96" s="60">
        <f t="shared" si="58"/>
        <v>51.753720000000015</v>
      </c>
      <c r="FE96" s="60">
        <f t="shared" si="58"/>
        <v>-40.325599999999952</v>
      </c>
      <c r="FF96" s="60">
        <f t="shared" si="58"/>
        <v>202.24564000000001</v>
      </c>
      <c r="FG96" s="60">
        <f t="shared" si="58"/>
        <v>122.61974079999999</v>
      </c>
      <c r="FH96" s="60">
        <f t="shared" si="58"/>
        <v>-607.62687679999999</v>
      </c>
      <c r="FI96" s="60">
        <f t="shared" si="58"/>
        <v>159.44448</v>
      </c>
      <c r="FJ96" s="60">
        <f t="shared" si="58"/>
        <v>-12.587959999999981</v>
      </c>
      <c r="FK96" s="60">
        <f t="shared" si="58"/>
        <v>298.19797600000015</v>
      </c>
      <c r="FL96" s="60">
        <f t="shared" si="58"/>
        <v>488.44951999999967</v>
      </c>
      <c r="FM96" s="60">
        <f t="shared" si="58"/>
        <v>317.70875999999998</v>
      </c>
      <c r="FN96" s="60">
        <f t="shared" si="58"/>
        <v>459.93799999999999</v>
      </c>
      <c r="FO96" s="60">
        <f t="shared" si="58"/>
        <v>150.58656000000002</v>
      </c>
      <c r="FP96" s="60">
        <f t="shared" si="58"/>
        <v>250.57056</v>
      </c>
      <c r="FQ96" s="60">
        <f t="shared" si="58"/>
        <v>245.10232000000002</v>
      </c>
      <c r="FR96" s="60">
        <f t="shared" si="58"/>
        <v>72.36936</v>
      </c>
      <c r="FS96" s="60">
        <f t="shared" si="58"/>
        <v>18.169520000000006</v>
      </c>
      <c r="FT96" s="60">
        <f t="shared" si="58"/>
        <v>-82.222160000000002</v>
      </c>
      <c r="FU96" s="60">
        <f t="shared" si="58"/>
        <v>185.06875999999994</v>
      </c>
      <c r="FV96" s="60">
        <f t="shared" si="58"/>
        <v>-271.19892000000004</v>
      </c>
      <c r="FW96" s="60">
        <f t="shared" si="58"/>
        <v>-739.60556000000008</v>
      </c>
      <c r="FX96" s="60">
        <f t="shared" si="58"/>
        <v>173.01815999999997</v>
      </c>
      <c r="FY96" s="60">
        <f t="shared" si="58"/>
        <v>139.56407999999999</v>
      </c>
      <c r="FZ96" s="60">
        <f t="shared" si="58"/>
        <v>195.57792000000001</v>
      </c>
      <c r="GA96" s="60">
        <f t="shared" si="58"/>
        <v>153.38571999999999</v>
      </c>
      <c r="GB96" s="60">
        <f t="shared" si="58"/>
        <v>-159.39107999999999</v>
      </c>
      <c r="GC96" s="60">
        <f t="shared" si="58"/>
        <v>-235.43151999999998</v>
      </c>
      <c r="GD96" s="60">
        <f t="shared" si="58"/>
        <v>-185.81723999999997</v>
      </c>
      <c r="GE96" s="60">
        <f t="shared" si="58"/>
        <v>74.102080000000001</v>
      </c>
      <c r="GF96" s="60">
        <f t="shared" si="58"/>
        <v>1.4495600000000053</v>
      </c>
      <c r="GG96" s="60">
        <f t="shared" si="58"/>
        <v>169.87988000000001</v>
      </c>
      <c r="GH96" s="60">
        <f t="shared" si="58"/>
        <v>103.5842</v>
      </c>
      <c r="GI96" s="60">
        <f t="shared" si="58"/>
        <v>161.28644</v>
      </c>
      <c r="GJ96" s="60">
        <f t="shared" si="58"/>
        <v>-10.247439999999955</v>
      </c>
      <c r="GK96" s="60">
        <f t="shared" si="58"/>
        <v>27.655240000000006</v>
      </c>
      <c r="GL96" s="60">
        <f t="shared" si="58"/>
        <v>33.743120000000005</v>
      </c>
      <c r="GM96" s="60">
        <f t="shared" si="58"/>
        <v>84.434879999999993</v>
      </c>
      <c r="GN96" s="60">
        <f t="shared" si="58"/>
        <v>109.27767999999998</v>
      </c>
      <c r="GO96" s="60">
        <f t="shared" si="58"/>
        <v>-37.705199999999991</v>
      </c>
      <c r="GP96" s="60">
        <f t="shared" si="58"/>
        <v>137.25528000000003</v>
      </c>
      <c r="GQ96" s="60">
        <f t="shared" si="58"/>
        <v>78.605840000000001</v>
      </c>
      <c r="GR96" s="60">
        <f t="shared" si="58"/>
        <v>64.605720000000019</v>
      </c>
      <c r="GS96" s="60">
        <f t="shared" si="58"/>
        <v>-515.24447999999995</v>
      </c>
      <c r="GT96" s="60">
        <f t="shared" si="58"/>
        <v>146.46336000000002</v>
      </c>
      <c r="GU96" s="60">
        <f t="shared" si="58"/>
        <v>-132.39500000000004</v>
      </c>
      <c r="GV96" s="60">
        <f t="shared" si="58"/>
        <v>-65.675960000000003</v>
      </c>
      <c r="GW96" s="60">
        <f t="shared" si="58"/>
        <v>-98.136120000000005</v>
      </c>
      <c r="GX96" s="60">
        <f t="shared" si="58"/>
        <v>78.696439999999996</v>
      </c>
      <c r="GY96" s="60">
        <f t="shared" ref="GY96:ID96" si="59">GY95-GY92</f>
        <v>45.857680000000016</v>
      </c>
      <c r="GZ96" s="60">
        <f t="shared" si="59"/>
        <v>155.51772000000003</v>
      </c>
      <c r="HA96" s="60">
        <f t="shared" si="59"/>
        <v>-39.493400000000008</v>
      </c>
      <c r="HB96" s="60">
        <f t="shared" si="59"/>
        <v>190.05068000000003</v>
      </c>
      <c r="HC96" s="60">
        <f t="shared" si="59"/>
        <v>-128.43391999999989</v>
      </c>
      <c r="HD96" s="60">
        <f t="shared" si="59"/>
        <v>-3.7807999999999993</v>
      </c>
      <c r="HE96" s="60">
        <f t="shared" si="59"/>
        <v>-102.69560000000001</v>
      </c>
      <c r="HF96" s="60">
        <f t="shared" si="59"/>
        <v>-1.1763600000000025</v>
      </c>
      <c r="HG96" s="60">
        <f t="shared" si="59"/>
        <v>-135.99663999999999</v>
      </c>
      <c r="HH96" s="60">
        <f t="shared" si="59"/>
        <v>113.62252000000001</v>
      </c>
      <c r="HI96" s="60">
        <f t="shared" si="59"/>
        <v>-172.46683999999999</v>
      </c>
      <c r="HJ96" s="60">
        <f t="shared" si="59"/>
        <v>292.298</v>
      </c>
      <c r="HK96" s="60">
        <f t="shared" si="59"/>
        <v>-224.34415999999996</v>
      </c>
      <c r="HL96" s="60">
        <f t="shared" si="59"/>
        <v>88.015799999999984</v>
      </c>
      <c r="HM96" s="60">
        <f t="shared" si="59"/>
        <v>-537.77035999999976</v>
      </c>
      <c r="HN96" s="60">
        <f t="shared" si="59"/>
        <v>121.83059999999998</v>
      </c>
      <c r="HO96" s="60">
        <f t="shared" si="59"/>
        <v>57.977040000000017</v>
      </c>
      <c r="HP96" s="60">
        <f t="shared" si="59"/>
        <v>-60.369599999999963</v>
      </c>
      <c r="HQ96" s="60">
        <f t="shared" si="59"/>
        <v>296.53055999999998</v>
      </c>
      <c r="HR96" s="60">
        <f t="shared" si="59"/>
        <v>35.662599999999998</v>
      </c>
      <c r="HS96" s="60">
        <f t="shared" si="59"/>
        <v>46.306920000000019</v>
      </c>
      <c r="HT96" s="60">
        <f t="shared" si="59"/>
        <v>-138.78327999999999</v>
      </c>
      <c r="HU96" s="60">
        <f t="shared" si="59"/>
        <v>-16.921679999999981</v>
      </c>
      <c r="HV96" s="60">
        <f t="shared" si="59"/>
        <v>7.4452000000000282</v>
      </c>
      <c r="HW96" s="60">
        <f t="shared" si="59"/>
        <v>116.96052</v>
      </c>
      <c r="HX96" s="60">
        <f t="shared" si="59"/>
        <v>113.35420000000001</v>
      </c>
      <c r="HY96" s="60">
        <f t="shared" si="59"/>
        <v>96.661959999999993</v>
      </c>
      <c r="HZ96" s="60">
        <f t="shared" si="59"/>
        <v>72.363319999999987</v>
      </c>
      <c r="IA96" s="60">
        <f t="shared" si="59"/>
        <v>112.11376</v>
      </c>
      <c r="IB96" s="60">
        <f t="shared" si="59"/>
        <v>-85.62</v>
      </c>
      <c r="IC96" s="60">
        <f t="shared" si="59"/>
        <v>-119.43043999999998</v>
      </c>
      <c r="ID96" s="60">
        <f t="shared" si="59"/>
        <v>-838.30451999999991</v>
      </c>
    </row>
    <row r="97" spans="4:238" ht="14.25" customHeight="1"/>
    <row r="98" spans="4:238">
      <c r="D98" s="32"/>
    </row>
    <row r="99" spans="4:238">
      <c r="D99" s="33"/>
      <c r="F99" s="3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28"/>
      <c r="ID99" s="28"/>
    </row>
  </sheetData>
  <sheetProtection formatCells="0" formatColumns="0" formatRows="0" insertColumns="0" insertRows="0" insertHyperlinks="0" deleteColumns="0" deleteRows="0" sort="0" autoFilter="0" pivotTables="0"/>
  <mergeCells count="238">
    <mergeCell ref="A2:AK2"/>
    <mergeCell ref="A4:A6"/>
    <mergeCell ref="B4:B6"/>
    <mergeCell ref="C4:C6"/>
    <mergeCell ref="D4:F4"/>
    <mergeCell ref="G4:G6"/>
    <mergeCell ref="H4:H6"/>
    <mergeCell ref="I4:I6"/>
    <mergeCell ref="J4:J6"/>
    <mergeCell ref="K4:K6"/>
    <mergeCell ref="R4:R6"/>
    <mergeCell ref="S4:S6"/>
    <mergeCell ref="T4:T6"/>
    <mergeCell ref="U4:U6"/>
    <mergeCell ref="V4:V6"/>
    <mergeCell ref="W4:W6"/>
    <mergeCell ref="L4:L6"/>
    <mergeCell ref="M4:M6"/>
    <mergeCell ref="N4:N6"/>
    <mergeCell ref="O4:O6"/>
    <mergeCell ref="P4:P6"/>
    <mergeCell ref="Q4:Q6"/>
    <mergeCell ref="AD4:AD6"/>
    <mergeCell ref="AE4:AE6"/>
    <mergeCell ref="AF4:AF6"/>
    <mergeCell ref="AG4:AG6"/>
    <mergeCell ref="AH4:AH6"/>
    <mergeCell ref="AI4:AI6"/>
    <mergeCell ref="X4:X6"/>
    <mergeCell ref="Y4:Y6"/>
    <mergeCell ref="Z4:Z6"/>
    <mergeCell ref="AA4:AA6"/>
    <mergeCell ref="AB4:AB6"/>
    <mergeCell ref="AC4:AC6"/>
    <mergeCell ref="AP4:AP6"/>
    <mergeCell ref="AQ4:AQ6"/>
    <mergeCell ref="AR4:AR6"/>
    <mergeCell ref="AS4:AS6"/>
    <mergeCell ref="AT4:AT6"/>
    <mergeCell ref="AU4:AU6"/>
    <mergeCell ref="AJ4:AJ6"/>
    <mergeCell ref="AK4:AK6"/>
    <mergeCell ref="AL4:AL6"/>
    <mergeCell ref="AM4:AM6"/>
    <mergeCell ref="AN4:AN6"/>
    <mergeCell ref="AO4:AO6"/>
    <mergeCell ref="BB4:BB6"/>
    <mergeCell ref="BC4:BC6"/>
    <mergeCell ref="BD4:BD6"/>
    <mergeCell ref="BE4:BE6"/>
    <mergeCell ref="BF4:BF6"/>
    <mergeCell ref="BG4:BG6"/>
    <mergeCell ref="AV4:AV6"/>
    <mergeCell ref="AW4:AW6"/>
    <mergeCell ref="AX4:AX6"/>
    <mergeCell ref="AY4:AY6"/>
    <mergeCell ref="AZ4:AZ6"/>
    <mergeCell ref="BA4:BA6"/>
    <mergeCell ref="BN4:BN6"/>
    <mergeCell ref="BO4:BO6"/>
    <mergeCell ref="BP4:BP6"/>
    <mergeCell ref="BQ4:BQ6"/>
    <mergeCell ref="BR4:BR6"/>
    <mergeCell ref="BS4:BS6"/>
    <mergeCell ref="BH4:BH6"/>
    <mergeCell ref="BI4:BI6"/>
    <mergeCell ref="BJ4:BJ6"/>
    <mergeCell ref="BK4:BK6"/>
    <mergeCell ref="BL4:BL6"/>
    <mergeCell ref="BM4:BM6"/>
    <mergeCell ref="BZ4:BZ6"/>
    <mergeCell ref="CA4:CA6"/>
    <mergeCell ref="CB4:CB6"/>
    <mergeCell ref="CC4:CC6"/>
    <mergeCell ref="CD4:CD6"/>
    <mergeCell ref="CE4:CE6"/>
    <mergeCell ref="BT4:BT6"/>
    <mergeCell ref="BU4:BU6"/>
    <mergeCell ref="BV4:BV6"/>
    <mergeCell ref="BW4:BW6"/>
    <mergeCell ref="BX4:BX6"/>
    <mergeCell ref="BY4:BY6"/>
    <mergeCell ref="CL4:CL6"/>
    <mergeCell ref="CM4:CM6"/>
    <mergeCell ref="CN4:CN6"/>
    <mergeCell ref="CO4:CO6"/>
    <mergeCell ref="CP4:CP6"/>
    <mergeCell ref="CQ4:CQ6"/>
    <mergeCell ref="CF4:CF6"/>
    <mergeCell ref="CG4:CG6"/>
    <mergeCell ref="CH4:CH6"/>
    <mergeCell ref="CI4:CI6"/>
    <mergeCell ref="CJ4:CJ6"/>
    <mergeCell ref="CK4:CK6"/>
    <mergeCell ref="CX4:CX6"/>
    <mergeCell ref="CY4:CY6"/>
    <mergeCell ref="CZ4:CZ6"/>
    <mergeCell ref="DA4:DA6"/>
    <mergeCell ref="DB4:DB6"/>
    <mergeCell ref="DC4:DC6"/>
    <mergeCell ref="CR4:CR6"/>
    <mergeCell ref="CS4:CS6"/>
    <mergeCell ref="CT4:CT6"/>
    <mergeCell ref="CU4:CU6"/>
    <mergeCell ref="CV4:CV6"/>
    <mergeCell ref="CW4:CW6"/>
    <mergeCell ref="DJ4:DJ6"/>
    <mergeCell ref="DK4:DK6"/>
    <mergeCell ref="DL4:DL6"/>
    <mergeCell ref="DM4:DM6"/>
    <mergeCell ref="DN4:DN6"/>
    <mergeCell ref="DO4:DO6"/>
    <mergeCell ref="DD4:DD6"/>
    <mergeCell ref="DE4:DE6"/>
    <mergeCell ref="DF4:DF6"/>
    <mergeCell ref="DG4:DG6"/>
    <mergeCell ref="DH4:DH6"/>
    <mergeCell ref="DI4:DI6"/>
    <mergeCell ref="DV4:DV6"/>
    <mergeCell ref="DW4:DW6"/>
    <mergeCell ref="DX4:DX6"/>
    <mergeCell ref="DY4:DY6"/>
    <mergeCell ref="DZ4:DZ6"/>
    <mergeCell ref="EA4:EA6"/>
    <mergeCell ref="DP4:DP6"/>
    <mergeCell ref="DQ4:DQ6"/>
    <mergeCell ref="DR4:DR6"/>
    <mergeCell ref="DS4:DS6"/>
    <mergeCell ref="DT4:DT6"/>
    <mergeCell ref="DU4:DU6"/>
    <mergeCell ref="EH4:EH6"/>
    <mergeCell ref="EI4:EI6"/>
    <mergeCell ref="EJ4:EJ6"/>
    <mergeCell ref="EK4:EK6"/>
    <mergeCell ref="EL4:EL6"/>
    <mergeCell ref="EM4:EM6"/>
    <mergeCell ref="EB4:EB6"/>
    <mergeCell ref="EC4:EC6"/>
    <mergeCell ref="ED4:ED6"/>
    <mergeCell ref="EE4:EE6"/>
    <mergeCell ref="EF4:EF6"/>
    <mergeCell ref="EG4:EG6"/>
    <mergeCell ref="ET4:ET6"/>
    <mergeCell ref="EU4:EU6"/>
    <mergeCell ref="EV4:EV6"/>
    <mergeCell ref="EW4:EW6"/>
    <mergeCell ref="EX4:EX6"/>
    <mergeCell ref="EY4:EY6"/>
    <mergeCell ref="EN4:EN6"/>
    <mergeCell ref="EO4:EO6"/>
    <mergeCell ref="EP4:EP6"/>
    <mergeCell ref="EQ4:EQ6"/>
    <mergeCell ref="ER4:ER6"/>
    <mergeCell ref="ES4:ES6"/>
    <mergeCell ref="FF4:FF6"/>
    <mergeCell ref="FG4:FG6"/>
    <mergeCell ref="FH4:FH6"/>
    <mergeCell ref="FI4:FI6"/>
    <mergeCell ref="FJ4:FJ6"/>
    <mergeCell ref="FK4:FK6"/>
    <mergeCell ref="EZ4:EZ6"/>
    <mergeCell ref="FA4:FA6"/>
    <mergeCell ref="FB4:FB6"/>
    <mergeCell ref="FC4:FC6"/>
    <mergeCell ref="FD4:FD6"/>
    <mergeCell ref="FE4:FE6"/>
    <mergeCell ref="FR4:FR6"/>
    <mergeCell ref="FS4:FS6"/>
    <mergeCell ref="FT4:FT6"/>
    <mergeCell ref="FU4:FU6"/>
    <mergeCell ref="FV4:FV6"/>
    <mergeCell ref="FW4:FW6"/>
    <mergeCell ref="FL4:FL6"/>
    <mergeCell ref="FM4:FM6"/>
    <mergeCell ref="FN4:FN6"/>
    <mergeCell ref="FO4:FO6"/>
    <mergeCell ref="FP4:FP6"/>
    <mergeCell ref="FQ4:FQ6"/>
    <mergeCell ref="GD4:GD6"/>
    <mergeCell ref="GE4:GE6"/>
    <mergeCell ref="GF4:GF6"/>
    <mergeCell ref="GG4:GG6"/>
    <mergeCell ref="GH4:GH6"/>
    <mergeCell ref="GI4:GI6"/>
    <mergeCell ref="FX4:FX6"/>
    <mergeCell ref="FY4:FY6"/>
    <mergeCell ref="FZ4:FZ6"/>
    <mergeCell ref="GA4:GA6"/>
    <mergeCell ref="GB4:GB6"/>
    <mergeCell ref="GC4:GC6"/>
    <mergeCell ref="GP4:GP6"/>
    <mergeCell ref="GQ4:GQ6"/>
    <mergeCell ref="GR4:GR6"/>
    <mergeCell ref="GS4:GS6"/>
    <mergeCell ref="GT4:GT6"/>
    <mergeCell ref="GU4:GU6"/>
    <mergeCell ref="GJ4:GJ6"/>
    <mergeCell ref="GK4:GK6"/>
    <mergeCell ref="GL4:GL6"/>
    <mergeCell ref="GM4:GM6"/>
    <mergeCell ref="GN4:GN6"/>
    <mergeCell ref="GO4:GO6"/>
    <mergeCell ref="HB4:HB6"/>
    <mergeCell ref="HC4:HC6"/>
    <mergeCell ref="HD4:HD6"/>
    <mergeCell ref="HE4:HE6"/>
    <mergeCell ref="HF4:HF6"/>
    <mergeCell ref="HG4:HG6"/>
    <mergeCell ref="GV4:GV6"/>
    <mergeCell ref="GW4:GW6"/>
    <mergeCell ref="GX4:GX6"/>
    <mergeCell ref="GY4:GY6"/>
    <mergeCell ref="GZ4:GZ6"/>
    <mergeCell ref="HA4:HA6"/>
    <mergeCell ref="HZ4:HZ6"/>
    <mergeCell ref="IA4:IA6"/>
    <mergeCell ref="IB4:IB6"/>
    <mergeCell ref="IC4:IC6"/>
    <mergeCell ref="ID4:ID6"/>
    <mergeCell ref="D5:F5"/>
    <mergeCell ref="HT4:HT6"/>
    <mergeCell ref="HU4:HU6"/>
    <mergeCell ref="HV4:HV6"/>
    <mergeCell ref="HW4:HW6"/>
    <mergeCell ref="HX4:HX6"/>
    <mergeCell ref="HY4:HY6"/>
    <mergeCell ref="HN4:HN6"/>
    <mergeCell ref="HO4:HO6"/>
    <mergeCell ref="HP4:HP6"/>
    <mergeCell ref="HQ4:HQ6"/>
    <mergeCell ref="HR4:HR6"/>
    <mergeCell ref="HS4:HS6"/>
    <mergeCell ref="HH4:HH6"/>
    <mergeCell ref="HI4:HI6"/>
    <mergeCell ref="HJ4:HJ6"/>
    <mergeCell ref="HK4:HK6"/>
    <mergeCell ref="HL4:HL6"/>
    <mergeCell ref="HM4:HM6"/>
  </mergeCells>
  <pageMargins left="0" right="0" top="0.59055118110236227" bottom="0.39370078740157483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2016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HP</cp:lastModifiedBy>
  <dcterms:created xsi:type="dcterms:W3CDTF">2015-12-24T11:24:59Z</dcterms:created>
  <dcterms:modified xsi:type="dcterms:W3CDTF">2016-03-09T08:20:11Z</dcterms:modified>
</cp:coreProperties>
</file>