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075" windowHeight="11760"/>
  </bookViews>
  <sheets>
    <sheet name="III кв." sheetId="1" r:id="rId1"/>
    <sheet name="9 мес." sheetId="2" r:id="rId2"/>
    <sheet name="III кв. л.кл." sheetId="3" r:id="rId3"/>
    <sheet name="рем.л.к.9 мес." sheetId="4" r:id="rId4"/>
    <sheet name="кровля 9 мес." sheetId="5" r:id="rId5"/>
    <sheet name="фасад 9 мес." sheetId="6" r:id="rId6"/>
    <sheet name="балконы" sheetId="7" r:id="rId7"/>
    <sheet name="ТВР" sheetId="8" r:id="rId8"/>
  </sheets>
  <externalReferences>
    <externalReference r:id="rId9"/>
  </externalReferences>
  <calcPr calcId="125725"/>
</workbook>
</file>

<file path=xl/calcChain.xml><?xml version="1.0" encoding="utf-8"?>
<calcChain xmlns="http://schemas.openxmlformats.org/spreadsheetml/2006/main">
  <c r="D24" i="8"/>
  <c r="D25"/>
  <c r="F122" i="6"/>
  <c r="F123"/>
  <c r="F124"/>
  <c r="F125"/>
  <c r="F126"/>
  <c r="F127"/>
  <c r="F128"/>
  <c r="F121"/>
  <c r="F94"/>
  <c r="F93"/>
  <c r="F32"/>
  <c r="D362" i="4"/>
  <c r="D363"/>
  <c r="D364"/>
  <c r="D365"/>
  <c r="D366"/>
  <c r="D367"/>
  <c r="D360"/>
  <c r="D357"/>
  <c r="D354"/>
  <c r="D351"/>
  <c r="D348"/>
  <c r="D345"/>
  <c r="D342"/>
  <c r="D339"/>
  <c r="D336"/>
  <c r="D333"/>
  <c r="D330"/>
  <c r="D327"/>
  <c r="D324"/>
  <c r="D321"/>
  <c r="D318"/>
  <c r="D315"/>
  <c r="D312"/>
  <c r="D309"/>
  <c r="D306"/>
  <c r="D303"/>
  <c r="D300"/>
  <c r="D297"/>
  <c r="D294"/>
  <c r="D291"/>
  <c r="D288"/>
  <c r="D282"/>
  <c r="D279"/>
  <c r="D276"/>
  <c r="D273"/>
  <c r="D270"/>
  <c r="D267"/>
  <c r="D264"/>
  <c r="D261"/>
  <c r="D258"/>
  <c r="D255"/>
  <c r="D252"/>
  <c r="D249"/>
  <c r="D246"/>
  <c r="D243"/>
  <c r="D240"/>
  <c r="D237"/>
  <c r="D234"/>
  <c r="D231"/>
  <c r="D228"/>
  <c r="D225"/>
  <c r="D222"/>
  <c r="D219"/>
  <c r="D213"/>
  <c r="D216"/>
  <c r="D210"/>
  <c r="D207"/>
  <c r="D204"/>
  <c r="D201"/>
  <c r="D198"/>
  <c r="D195"/>
  <c r="D192"/>
  <c r="D189"/>
  <c r="D186"/>
  <c r="D183"/>
  <c r="D180"/>
  <c r="D177"/>
  <c r="D174"/>
  <c r="D171"/>
  <c r="D168"/>
  <c r="D72"/>
  <c r="D75"/>
  <c r="D78"/>
  <c r="D81"/>
  <c r="D84"/>
  <c r="D87"/>
  <c r="D138"/>
  <c r="D135"/>
  <c r="D132"/>
  <c r="D129"/>
  <c r="D126"/>
  <c r="D123"/>
  <c r="D120"/>
  <c r="D117"/>
  <c r="D114"/>
  <c r="D111"/>
  <c r="D108"/>
  <c r="D105"/>
  <c r="D99"/>
  <c r="D96"/>
  <c r="D93"/>
  <c r="D90"/>
  <c r="D165"/>
  <c r="D162"/>
  <c r="D159"/>
  <c r="D156"/>
  <c r="D153"/>
  <c r="D150"/>
  <c r="D147"/>
  <c r="D144"/>
  <c r="D141"/>
  <c r="D69"/>
  <c r="D66"/>
  <c r="D63"/>
  <c r="D60"/>
  <c r="D57"/>
  <c r="D51"/>
  <c r="D48"/>
  <c r="D45"/>
  <c r="D42"/>
  <c r="D39"/>
  <c r="D33"/>
  <c r="D30"/>
  <c r="D27"/>
  <c r="D21"/>
  <c r="D18"/>
  <c r="D15"/>
  <c r="D28" i="8"/>
  <c r="D27"/>
  <c r="D26"/>
  <c r="D23"/>
  <c r="D22"/>
  <c r="E21"/>
  <c r="D21" s="1"/>
  <c r="D20"/>
  <c r="E19"/>
  <c r="D19" s="1"/>
  <c r="D18"/>
  <c r="E17"/>
  <c r="D17" s="1"/>
  <c r="E16"/>
  <c r="D16" s="1"/>
  <c r="E15"/>
  <c r="D15" s="1"/>
  <c r="E14"/>
  <c r="D14" s="1"/>
  <c r="E13"/>
  <c r="D13" s="1"/>
  <c r="E12"/>
  <c r="D12" s="1"/>
  <c r="E11"/>
  <c r="D11" s="1"/>
  <c r="E10"/>
  <c r="D10" s="1"/>
  <c r="E9"/>
  <c r="D9" s="1"/>
  <c r="E8"/>
  <c r="D8" s="1"/>
  <c r="D7"/>
  <c r="F15" i="7" l="1"/>
  <c r="F14"/>
  <c r="F13"/>
  <c r="F12"/>
  <c r="G11"/>
  <c r="F11" s="1"/>
  <c r="G10"/>
  <c r="F10" s="1"/>
  <c r="H9"/>
  <c r="G9"/>
  <c r="H8"/>
  <c r="G8"/>
  <c r="F8" l="1"/>
  <c r="F9"/>
  <c r="F166" i="6"/>
  <c r="F165"/>
  <c r="F164"/>
  <c r="F163"/>
  <c r="F162"/>
  <c r="F161"/>
  <c r="G160"/>
  <c r="F160" s="1"/>
  <c r="G159"/>
  <c r="F159" s="1"/>
  <c r="F158"/>
  <c r="F157"/>
  <c r="F156"/>
  <c r="F155"/>
  <c r="F154"/>
  <c r="F153"/>
  <c r="F152"/>
  <c r="F151"/>
  <c r="G150"/>
  <c r="F150"/>
  <c r="G149"/>
  <c r="F149"/>
  <c r="F148"/>
  <c r="F147"/>
  <c r="G146"/>
  <c r="F146"/>
  <c r="G145"/>
  <c r="F145"/>
  <c r="F144"/>
  <c r="F143"/>
  <c r="F142"/>
  <c r="F141"/>
  <c r="F140"/>
  <c r="F139"/>
  <c r="F138"/>
  <c r="F137"/>
  <c r="F136"/>
  <c r="F135"/>
  <c r="F134"/>
  <c r="F133"/>
  <c r="F132"/>
  <c r="F131"/>
  <c r="F130"/>
  <c r="F129"/>
  <c r="F120"/>
  <c r="F119"/>
  <c r="F118"/>
  <c r="F117"/>
  <c r="F116"/>
  <c r="F115"/>
  <c r="F114"/>
  <c r="F113"/>
  <c r="F112"/>
  <c r="F111"/>
  <c r="F110"/>
  <c r="F109"/>
  <c r="F108"/>
  <c r="F107"/>
  <c r="F106"/>
  <c r="F105"/>
  <c r="F104"/>
  <c r="F103"/>
  <c r="F102"/>
  <c r="F101"/>
  <c r="F100"/>
  <c r="F99"/>
  <c r="F98"/>
  <c r="F97"/>
  <c r="F96"/>
  <c r="F95"/>
  <c r="G92"/>
  <c r="F92"/>
  <c r="G91"/>
  <c r="F91"/>
  <c r="F90"/>
  <c r="F89"/>
  <c r="F88"/>
  <c r="F87"/>
  <c r="F86"/>
  <c r="F85"/>
  <c r="F84"/>
  <c r="F83"/>
  <c r="F82"/>
  <c r="F81"/>
  <c r="F80"/>
  <c r="F79"/>
  <c r="F78"/>
  <c r="F77"/>
  <c r="F76"/>
  <c r="F75"/>
  <c r="F74"/>
  <c r="F73"/>
  <c r="F72"/>
  <c r="F71"/>
  <c r="F70"/>
  <c r="F69"/>
  <c r="H68"/>
  <c r="F68"/>
  <c r="F67"/>
  <c r="G66"/>
  <c r="F66" s="1"/>
  <c r="G65"/>
  <c r="F65" s="1"/>
  <c r="F64"/>
  <c r="F63"/>
  <c r="F62"/>
  <c r="F61"/>
  <c r="F60"/>
  <c r="F59"/>
  <c r="F58"/>
  <c r="F57"/>
  <c r="F56"/>
  <c r="F55"/>
  <c r="F54"/>
  <c r="F53"/>
  <c r="F52"/>
  <c r="F51"/>
  <c r="F50"/>
  <c r="F49"/>
  <c r="F48"/>
  <c r="F47"/>
  <c r="F46"/>
  <c r="F45"/>
  <c r="F44"/>
  <c r="F43"/>
  <c r="F42"/>
  <c r="F41"/>
  <c r="F40"/>
  <c r="F39"/>
  <c r="F38"/>
  <c r="F37"/>
  <c r="F36"/>
  <c r="F35"/>
  <c r="F34"/>
  <c r="F33"/>
  <c r="F31"/>
  <c r="F30"/>
  <c r="F29"/>
  <c r="F28"/>
  <c r="F27"/>
  <c r="F26"/>
  <c r="F25"/>
  <c r="F24"/>
  <c r="F23"/>
  <c r="F22"/>
  <c r="F21"/>
  <c r="F20"/>
  <c r="F19"/>
  <c r="F18"/>
  <c r="F17"/>
  <c r="F16"/>
  <c r="F15"/>
  <c r="F14"/>
  <c r="F13"/>
  <c r="F12"/>
  <c r="F11"/>
  <c r="F10"/>
  <c r="F9"/>
  <c r="H8"/>
  <c r="G8"/>
  <c r="F8" s="1"/>
  <c r="H7"/>
  <c r="G7"/>
  <c r="F7" s="1"/>
  <c r="D35" i="5" l="1"/>
  <c r="D34"/>
  <c r="D33"/>
  <c r="D32"/>
  <c r="D31"/>
  <c r="D30"/>
  <c r="D29"/>
  <c r="D28"/>
  <c r="D27"/>
  <c r="D26"/>
  <c r="D25"/>
  <c r="D24"/>
  <c r="D23"/>
  <c r="D22"/>
  <c r="D21"/>
  <c r="D20"/>
  <c r="D19"/>
  <c r="D18"/>
  <c r="D17"/>
  <c r="D16"/>
  <c r="D15"/>
  <c r="E14"/>
  <c r="D14" s="1"/>
  <c r="E13"/>
  <c r="D13" s="1"/>
  <c r="E12"/>
  <c r="D12" s="1"/>
  <c r="E11"/>
  <c r="D11" s="1"/>
  <c r="E10"/>
  <c r="D10" s="1"/>
  <c r="E9"/>
  <c r="D9" s="1"/>
  <c r="D8"/>
  <c r="D226" i="4" l="1"/>
  <c r="D224"/>
  <c r="D223"/>
  <c r="D221"/>
  <c r="D220"/>
  <c r="D218"/>
  <c r="D217"/>
  <c r="D215"/>
  <c r="D214"/>
  <c r="D212"/>
  <c r="D211"/>
  <c r="D209"/>
  <c r="D208"/>
  <c r="D206"/>
  <c r="D205"/>
  <c r="D203"/>
  <c r="D202"/>
  <c r="D200"/>
  <c r="D199"/>
  <c r="D197"/>
  <c r="D196"/>
  <c r="D194"/>
  <c r="D193"/>
  <c r="D191"/>
  <c r="D154"/>
  <c r="D152"/>
  <c r="D151"/>
  <c r="D149"/>
  <c r="D148"/>
  <c r="D146"/>
  <c r="D145"/>
  <c r="D143"/>
  <c r="D142"/>
  <c r="D140"/>
  <c r="D139"/>
  <c r="D137"/>
  <c r="D136"/>
  <c r="D134"/>
  <c r="D133"/>
  <c r="D131"/>
  <c r="D130"/>
  <c r="D128"/>
  <c r="D127"/>
  <c r="D125"/>
  <c r="D124"/>
  <c r="D122"/>
  <c r="D121"/>
  <c r="D119"/>
  <c r="D118"/>
  <c r="D116"/>
  <c r="D115"/>
  <c r="D113"/>
  <c r="D112"/>
  <c r="D110"/>
  <c r="D109"/>
  <c r="D107"/>
  <c r="D106"/>
  <c r="D104"/>
  <c r="D103"/>
  <c r="D102"/>
  <c r="D101"/>
  <c r="D100"/>
  <c r="D98"/>
  <c r="D97"/>
  <c r="D95"/>
  <c r="D94"/>
  <c r="D92"/>
  <c r="F91"/>
  <c r="D91" s="1"/>
  <c r="D89"/>
  <c r="D88"/>
  <c r="D86"/>
  <c r="D85"/>
  <c r="D83"/>
  <c r="D82"/>
  <c r="D80"/>
  <c r="D79"/>
  <c r="D77"/>
  <c r="D76"/>
  <c r="D74"/>
  <c r="D73"/>
  <c r="D71"/>
  <c r="D70"/>
  <c r="D68"/>
  <c r="D67"/>
  <c r="D65"/>
  <c r="F64"/>
  <c r="D64" s="1"/>
  <c r="D62"/>
  <c r="F61"/>
  <c r="D61" s="1"/>
  <c r="D59"/>
  <c r="D58"/>
  <c r="D56"/>
  <c r="F55"/>
  <c r="D55" s="1"/>
  <c r="D54"/>
  <c r="D53"/>
  <c r="D52"/>
  <c r="D50"/>
  <c r="D49"/>
  <c r="D47"/>
  <c r="D46"/>
  <c r="D44"/>
  <c r="F43"/>
  <c r="D43" s="1"/>
  <c r="D41"/>
  <c r="F40"/>
  <c r="D40" s="1"/>
  <c r="D38"/>
  <c r="F34"/>
  <c r="D34" s="1"/>
  <c r="D32"/>
  <c r="F31"/>
  <c r="D31" s="1"/>
  <c r="D29"/>
  <c r="F28"/>
  <c r="D28" s="1"/>
  <c r="D26"/>
  <c r="D25"/>
  <c r="D24"/>
  <c r="D23"/>
  <c r="D22"/>
  <c r="D20"/>
  <c r="D19"/>
  <c r="D17"/>
  <c r="D16"/>
  <c r="D14"/>
  <c r="D13"/>
  <c r="D12"/>
  <c r="D11"/>
  <c r="F10"/>
  <c r="E10"/>
  <c r="F9"/>
  <c r="E9"/>
  <c r="F8"/>
  <c r="D8" s="1"/>
  <c r="E8"/>
  <c r="F10" i="3"/>
  <c r="E10"/>
  <c r="D10"/>
  <c r="F9"/>
  <c r="E9"/>
  <c r="D9" s="1"/>
  <c r="F8"/>
  <c r="E8"/>
  <c r="D8"/>
  <c r="D10" i="4" l="1"/>
  <c r="D9"/>
  <c r="E150" i="2"/>
  <c r="E149"/>
  <c r="E148"/>
  <c r="E147"/>
  <c r="E146"/>
  <c r="E145"/>
  <c r="E144"/>
  <c r="E143"/>
  <c r="E136"/>
  <c r="E135"/>
  <c r="F123"/>
  <c r="D123" s="1"/>
  <c r="F118"/>
  <c r="D118" s="1"/>
  <c r="F117"/>
  <c r="D117" s="1"/>
  <c r="F116"/>
  <c r="D116" s="1"/>
  <c r="E113"/>
  <c r="E112"/>
  <c r="E107"/>
  <c r="E106"/>
  <c r="E99"/>
  <c r="E98"/>
  <c r="F91"/>
  <c r="E91"/>
  <c r="D91" s="1"/>
  <c r="F90"/>
  <c r="E90"/>
  <c r="D90" s="1"/>
  <c r="F89"/>
  <c r="E89"/>
  <c r="D89" s="1"/>
  <c r="F88"/>
  <c r="F87"/>
  <c r="F86"/>
  <c r="F85"/>
  <c r="F84"/>
  <c r="F83"/>
  <c r="F82"/>
  <c r="F81"/>
  <c r="F80"/>
  <c r="F79"/>
  <c r="F78"/>
  <c r="F77"/>
  <c r="F76"/>
  <c r="F75"/>
  <c r="F74"/>
  <c r="F73"/>
  <c r="F72"/>
  <c r="F71"/>
  <c r="F70"/>
  <c r="F69"/>
  <c r="F68"/>
  <c r="F67"/>
  <c r="E66"/>
  <c r="E65"/>
  <c r="F64"/>
  <c r="E64"/>
  <c r="D64" s="1"/>
  <c r="F63"/>
  <c r="E63"/>
  <c r="D63" s="1"/>
  <c r="F62"/>
  <c r="E62"/>
  <c r="D62" s="1"/>
  <c r="F61"/>
  <c r="E61"/>
  <c r="F60"/>
  <c r="E60"/>
  <c r="D60" s="1"/>
  <c r="F59"/>
  <c r="E59"/>
  <c r="D59" s="1"/>
  <c r="F58"/>
  <c r="E58"/>
  <c r="D58" s="1"/>
  <c r="F57"/>
  <c r="E57"/>
  <c r="D57" s="1"/>
  <c r="F56"/>
  <c r="E56"/>
  <c r="D56" s="1"/>
  <c r="F55"/>
  <c r="E55"/>
  <c r="D55" s="1"/>
  <c r="F54"/>
  <c r="F53"/>
  <c r="F52"/>
  <c r="F51"/>
  <c r="F48"/>
  <c r="F47"/>
  <c r="F46"/>
  <c r="F45"/>
  <c r="E44"/>
  <c r="E43"/>
  <c r="F42"/>
  <c r="E42"/>
  <c r="D42" s="1"/>
  <c r="F41"/>
  <c r="E41"/>
  <c r="D41" s="1"/>
  <c r="F38"/>
  <c r="F37"/>
  <c r="F36"/>
  <c r="F35"/>
  <c r="E29"/>
  <c r="E28"/>
  <c r="F27"/>
  <c r="E27"/>
  <c r="F26"/>
  <c r="E26"/>
  <c r="D26" s="1"/>
  <c r="F25"/>
  <c r="E25"/>
  <c r="F24"/>
  <c r="E24"/>
  <c r="F23"/>
  <c r="E23"/>
  <c r="F22"/>
  <c r="E22"/>
  <c r="F21"/>
  <c r="E21"/>
  <c r="F20"/>
  <c r="F19"/>
  <c r="F18"/>
  <c r="F17"/>
  <c r="E17"/>
  <c r="F16"/>
  <c r="E16"/>
  <c r="F15"/>
  <c r="F14"/>
  <c r="F13"/>
  <c r="E13"/>
  <c r="F12"/>
  <c r="E12"/>
  <c r="F11"/>
  <c r="F10"/>
  <c r="F9"/>
  <c r="D9" s="1"/>
  <c r="E149" i="1"/>
  <c r="D149"/>
  <c r="E148"/>
  <c r="D148"/>
  <c r="E147"/>
  <c r="D147"/>
  <c r="E146"/>
  <c r="D146"/>
  <c r="E145"/>
  <c r="D145"/>
  <c r="E144"/>
  <c r="D144"/>
  <c r="E143"/>
  <c r="D143"/>
  <c r="E142"/>
  <c r="D142"/>
  <c r="E135"/>
  <c r="D135"/>
  <c r="E134"/>
  <c r="D134"/>
  <c r="E106"/>
  <c r="D106" s="1"/>
  <c r="E105"/>
  <c r="D105"/>
  <c r="E98"/>
  <c r="D98" s="1"/>
  <c r="E97"/>
  <c r="D97" s="1"/>
  <c r="F90"/>
  <c r="E90"/>
  <c r="F89"/>
  <c r="E89"/>
  <c r="F88"/>
  <c r="E88"/>
  <c r="F87"/>
  <c r="F86"/>
  <c r="F85"/>
  <c r="F84"/>
  <c r="F83"/>
  <c r="F82"/>
  <c r="F81"/>
  <c r="F80"/>
  <c r="F79"/>
  <c r="F78"/>
  <c r="F77"/>
  <c r="F76"/>
  <c r="F75"/>
  <c r="F74"/>
  <c r="F73"/>
  <c r="F72"/>
  <c r="F71"/>
  <c r="F70"/>
  <c r="F69"/>
  <c r="F68"/>
  <c r="F67"/>
  <c r="F66"/>
  <c r="E65"/>
  <c r="E64"/>
  <c r="F63"/>
  <c r="E63"/>
  <c r="D63" s="1"/>
  <c r="F62"/>
  <c r="E62"/>
  <c r="D62" s="1"/>
  <c r="F61"/>
  <c r="E61"/>
  <c r="D61" s="1"/>
  <c r="F60"/>
  <c r="E60"/>
  <c r="D60" s="1"/>
  <c r="F59"/>
  <c r="E59"/>
  <c r="D59" s="1"/>
  <c r="F58"/>
  <c r="E58"/>
  <c r="D58" s="1"/>
  <c r="F57"/>
  <c r="E57"/>
  <c r="D57" s="1"/>
  <c r="F56"/>
  <c r="E56"/>
  <c r="D56" s="1"/>
  <c r="F55"/>
  <c r="E55"/>
  <c r="D55" s="1"/>
  <c r="F54"/>
  <c r="E54"/>
  <c r="D54" s="1"/>
  <c r="F53"/>
  <c r="F52"/>
  <c r="F51"/>
  <c r="F50"/>
  <c r="F47"/>
  <c r="F46"/>
  <c r="F45"/>
  <c r="F44"/>
  <c r="E43"/>
  <c r="E42"/>
  <c r="F41"/>
  <c r="E41"/>
  <c r="D41" s="1"/>
  <c r="F40"/>
  <c r="E40"/>
  <c r="D40" s="1"/>
  <c r="F37"/>
  <c r="F36"/>
  <c r="F35"/>
  <c r="F34"/>
  <c r="E28"/>
  <c r="E27"/>
  <c r="F26"/>
  <c r="E26"/>
  <c r="D26" s="1"/>
  <c r="F25"/>
  <c r="E25"/>
  <c r="D25" s="1"/>
  <c r="F24"/>
  <c r="E24"/>
  <c r="D24" s="1"/>
  <c r="F23"/>
  <c r="E23"/>
  <c r="D23" s="1"/>
  <c r="F22"/>
  <c r="E22"/>
  <c r="D22" s="1"/>
  <c r="F21"/>
  <c r="E21"/>
  <c r="D21" s="1"/>
  <c r="F20"/>
  <c r="E20"/>
  <c r="D20" s="1"/>
  <c r="F19"/>
  <c r="F18"/>
  <c r="F17"/>
  <c r="F16"/>
  <c r="E16"/>
  <c r="F15"/>
  <c r="E15"/>
  <c r="F14"/>
  <c r="F13"/>
  <c r="F12"/>
  <c r="E12"/>
  <c r="F11"/>
  <c r="E11"/>
  <c r="F10"/>
  <c r="F9"/>
  <c r="F8"/>
  <c r="D88" l="1"/>
  <c r="D89"/>
  <c r="D90"/>
  <c r="D12" i="2"/>
  <c r="D13"/>
  <c r="D16"/>
  <c r="D17"/>
  <c r="D21"/>
  <c r="D23"/>
  <c r="D24"/>
  <c r="D25"/>
  <c r="D61"/>
  <c r="D22"/>
  <c r="D27"/>
  <c r="D8" i="1"/>
  <c r="D11"/>
  <c r="D12"/>
  <c r="D15"/>
  <c r="D16"/>
  <c r="F91"/>
  <c r="F49"/>
  <c r="F48"/>
  <c r="F39"/>
  <c r="F38"/>
  <c r="E38"/>
  <c r="F33"/>
  <c r="F32"/>
  <c r="E32"/>
  <c r="F31"/>
  <c r="E31"/>
  <c r="F30"/>
  <c r="E30"/>
  <c r="F29"/>
  <c r="E29"/>
  <c r="F7"/>
  <c r="D29" l="1"/>
  <c r="D30"/>
  <c r="D31"/>
  <c r="D38"/>
  <c r="E10"/>
  <c r="D10" s="1"/>
  <c r="E14"/>
  <c r="D14" s="1"/>
  <c r="E18"/>
  <c r="D18" s="1"/>
  <c r="F28"/>
  <c r="D28" s="1"/>
  <c r="E35"/>
  <c r="D35" s="1"/>
  <c r="E37"/>
  <c r="D37" s="1"/>
  <c r="F43"/>
  <c r="D43" s="1"/>
  <c r="E45"/>
  <c r="D45" s="1"/>
  <c r="E47"/>
  <c r="D47" s="1"/>
  <c r="E51"/>
  <c r="D51" s="1"/>
  <c r="E53"/>
  <c r="D53" s="1"/>
  <c r="F65"/>
  <c r="D65" s="1"/>
  <c r="E67"/>
  <c r="D67" s="1"/>
  <c r="E69"/>
  <c r="D69" s="1"/>
  <c r="E71"/>
  <c r="D71" s="1"/>
  <c r="E73"/>
  <c r="D73" s="1"/>
  <c r="E75"/>
  <c r="D75" s="1"/>
  <c r="E77"/>
  <c r="D77" s="1"/>
  <c r="E79"/>
  <c r="D79" s="1"/>
  <c r="E83"/>
  <c r="D83" s="1"/>
  <c r="E85"/>
  <c r="D85" s="1"/>
  <c r="E87"/>
  <c r="D87" s="1"/>
  <c r="E13"/>
  <c r="D13" s="1"/>
  <c r="E17"/>
  <c r="D17" s="1"/>
  <c r="E19"/>
  <c r="D19" s="1"/>
  <c r="F27"/>
  <c r="D27" s="1"/>
  <c r="D32"/>
  <c r="E33"/>
  <c r="D33" s="1"/>
  <c r="E34"/>
  <c r="D34" s="1"/>
  <c r="E36"/>
  <c r="D36" s="1"/>
  <c r="E39"/>
  <c r="D39" s="1"/>
  <c r="F42"/>
  <c r="D42" s="1"/>
  <c r="E44"/>
  <c r="D44" s="1"/>
  <c r="E46"/>
  <c r="D46" s="1"/>
  <c r="E48"/>
  <c r="D48" s="1"/>
  <c r="E49"/>
  <c r="D49" s="1"/>
  <c r="E50"/>
  <c r="D50" s="1"/>
  <c r="E52"/>
  <c r="D52" s="1"/>
  <c r="F64"/>
  <c r="D64" s="1"/>
  <c r="E66"/>
  <c r="D66" s="1"/>
  <c r="E68"/>
  <c r="D68" s="1"/>
  <c r="E70"/>
  <c r="D70" s="1"/>
  <c r="E72"/>
  <c r="D72" s="1"/>
  <c r="E74"/>
  <c r="D74" s="1"/>
  <c r="E76"/>
  <c r="D76" s="1"/>
  <c r="E78"/>
  <c r="D78" s="1"/>
  <c r="E80"/>
  <c r="D80" s="1"/>
  <c r="E82"/>
  <c r="D82" s="1"/>
  <c r="E84"/>
  <c r="D84" s="1"/>
  <c r="E86"/>
  <c r="D86" s="1"/>
  <c r="E91"/>
  <c r="D91" s="1"/>
  <c r="F66" i="2"/>
  <c r="D66" s="1"/>
  <c r="F65"/>
  <c r="D65" s="1"/>
  <c r="E20"/>
  <c r="D20" s="1"/>
  <c r="E18"/>
  <c r="D18" s="1"/>
  <c r="E19"/>
  <c r="D19" s="1"/>
  <c r="E7" i="1"/>
  <c r="D7" s="1"/>
  <c r="F92"/>
  <c r="E9" l="1"/>
  <c r="D9" s="1"/>
  <c r="E81"/>
  <c r="D81" s="1"/>
  <c r="E92"/>
  <c r="D92" s="1"/>
  <c r="F92" i="2" l="1"/>
  <c r="E92"/>
  <c r="F40"/>
  <c r="F39"/>
  <c r="F34"/>
  <c r="F33"/>
  <c r="E33"/>
  <c r="F32"/>
  <c r="F31"/>
  <c r="E31"/>
  <c r="F30"/>
  <c r="F8"/>
  <c r="F49" l="1"/>
  <c r="F50"/>
  <c r="D92"/>
  <c r="D31"/>
  <c r="D33"/>
  <c r="E10"/>
  <c r="D10" s="1"/>
  <c r="E14"/>
  <c r="D14" s="1"/>
  <c r="F28"/>
  <c r="D28" s="1"/>
  <c r="E30"/>
  <c r="D30" s="1"/>
  <c r="E32"/>
  <c r="D32" s="1"/>
  <c r="E34"/>
  <c r="D34" s="1"/>
  <c r="E35"/>
  <c r="D35" s="1"/>
  <c r="E37"/>
  <c r="D37" s="1"/>
  <c r="E39"/>
  <c r="D39" s="1"/>
  <c r="E40"/>
  <c r="D40" s="1"/>
  <c r="F43"/>
  <c r="D43" s="1"/>
  <c r="E45"/>
  <c r="D45" s="1"/>
  <c r="E47"/>
  <c r="D47" s="1"/>
  <c r="E49"/>
  <c r="D49" s="1"/>
  <c r="E50"/>
  <c r="D50" s="1"/>
  <c r="E51"/>
  <c r="D51" s="1"/>
  <c r="E53"/>
  <c r="D53" s="1"/>
  <c r="E73"/>
  <c r="D73" s="1"/>
  <c r="E79"/>
  <c r="D79" s="1"/>
  <c r="E83"/>
  <c r="D83" s="1"/>
  <c r="E85"/>
  <c r="D85" s="1"/>
  <c r="E87"/>
  <c r="D87" s="1"/>
  <c r="E11"/>
  <c r="D11" s="1"/>
  <c r="E15"/>
  <c r="D15" s="1"/>
  <c r="F29"/>
  <c r="D29" s="1"/>
  <c r="E36"/>
  <c r="D36" s="1"/>
  <c r="E38"/>
  <c r="D38" s="1"/>
  <c r="F44"/>
  <c r="D44" s="1"/>
  <c r="E46"/>
  <c r="D46" s="1"/>
  <c r="E48"/>
  <c r="D48" s="1"/>
  <c r="E52"/>
  <c r="D52" s="1"/>
  <c r="E54"/>
  <c r="D54" s="1"/>
  <c r="E72"/>
  <c r="D72" s="1"/>
  <c r="E78"/>
  <c r="D78" s="1"/>
  <c r="E84"/>
  <c r="D84" s="1"/>
  <c r="E86"/>
  <c r="D86" s="1"/>
  <c r="E88"/>
  <c r="D88" s="1"/>
  <c r="F93"/>
  <c r="E82" l="1"/>
  <c r="D82" s="1"/>
  <c r="E8"/>
  <c r="D8" s="1"/>
  <c r="E71" l="1"/>
  <c r="D71" s="1"/>
  <c r="E70"/>
  <c r="D70" s="1"/>
  <c r="E74"/>
  <c r="D74" s="1"/>
  <c r="E81" l="1"/>
  <c r="D81" s="1"/>
  <c r="E80"/>
  <c r="D80" s="1"/>
  <c r="E77"/>
  <c r="D77" s="1"/>
  <c r="E76"/>
  <c r="D76" s="1"/>
  <c r="E75"/>
  <c r="D75" s="1"/>
  <c r="E68"/>
  <c r="D68" s="1"/>
  <c r="E69" l="1"/>
  <c r="D69" s="1"/>
  <c r="E93" l="1"/>
  <c r="D93" s="1"/>
  <c r="E67"/>
  <c r="D67" s="1"/>
</calcChain>
</file>

<file path=xl/sharedStrings.xml><?xml version="1.0" encoding="utf-8"?>
<sst xmlns="http://schemas.openxmlformats.org/spreadsheetml/2006/main" count="1947" uniqueCount="602">
  <si>
    <t>Код</t>
  </si>
  <si>
    <t>Наименование работ</t>
  </si>
  <si>
    <t>ед.изм.</t>
  </si>
  <si>
    <t>Платы населения 
(работы, выполняемые 
управляющими компаниями)</t>
  </si>
  <si>
    <t xml:space="preserve">Всего </t>
  </si>
  <si>
    <t>хоз.сп.</t>
  </si>
  <si>
    <t>подр.сп</t>
  </si>
  <si>
    <t>I.</t>
  </si>
  <si>
    <t>ОБЩЕСТРОИТЕЛЬНЫЕ РАБОТЫ</t>
  </si>
  <si>
    <t>т.руб.</t>
  </si>
  <si>
    <t>Ремонт кровли (А.П.)</t>
  </si>
  <si>
    <t>к-во домов</t>
  </si>
  <si>
    <t>т.кв.м</t>
  </si>
  <si>
    <t>в том числе,</t>
  </si>
  <si>
    <t>1.1</t>
  </si>
  <si>
    <t>жесткой</t>
  </si>
  <si>
    <t>1.2</t>
  </si>
  <si>
    <t>мягкой</t>
  </si>
  <si>
    <t>1.3</t>
  </si>
  <si>
    <t>Усиление элементов деревянной стропильной системы</t>
  </si>
  <si>
    <t>2.</t>
  </si>
  <si>
    <t>Нормализация ТВР чердачных помещений, (А.П.)  всего, в  том числе:</t>
  </si>
  <si>
    <t>2.1.</t>
  </si>
  <si>
    <t>Утепление (засыпка) чердачного перекрытия</t>
  </si>
  <si>
    <t>куб.м</t>
  </si>
  <si>
    <t>2.2.</t>
  </si>
  <si>
    <t>Дополнительная теплоизоляция верхней разводки системы отопления (по всей разводке)</t>
  </si>
  <si>
    <t>п.м</t>
  </si>
  <si>
    <t>2.3.</t>
  </si>
  <si>
    <t>Покрытие фасонных частей верхней разводки теплоизоляционной краской</t>
  </si>
  <si>
    <t>2.4.</t>
  </si>
  <si>
    <t>Ремонт и замена слуховых окон</t>
  </si>
  <si>
    <t>шт.</t>
  </si>
  <si>
    <t>2.5.</t>
  </si>
  <si>
    <t>Прочие работы (ремонт вентиляционных и дымоходных каналов и т.д.)</t>
  </si>
  <si>
    <t>3</t>
  </si>
  <si>
    <t>Герметизация стыков стеновых панелей</t>
  </si>
  <si>
    <t>т.п.м</t>
  </si>
  <si>
    <t>4</t>
  </si>
  <si>
    <t>Ремонт и окраска фасадов</t>
  </si>
  <si>
    <t>5</t>
  </si>
  <si>
    <t>Косметический ремонт лестничных клеток (А.П.)</t>
  </si>
  <si>
    <t>л/кл</t>
  </si>
  <si>
    <t>6</t>
  </si>
  <si>
    <t>Восстановление отделки стен, потолков технических помещений</t>
  </si>
  <si>
    <t>7</t>
  </si>
  <si>
    <t>Замена, восстановление отдельных учасктов полов, ступеней МОП и технических помещений</t>
  </si>
  <si>
    <t>8</t>
  </si>
  <si>
    <t xml:space="preserve">Замена водосточных труб </t>
  </si>
  <si>
    <t>9</t>
  </si>
  <si>
    <t>Замена водосточных труб на антивандальные</t>
  </si>
  <si>
    <t>10</t>
  </si>
  <si>
    <t xml:space="preserve">Ремонт отмостки </t>
  </si>
  <si>
    <t>11</t>
  </si>
  <si>
    <t xml:space="preserve">Замена и восстановление дверных заплонений  </t>
  </si>
  <si>
    <t>12</t>
  </si>
  <si>
    <t>Установка металлических дверей, решеток</t>
  </si>
  <si>
    <t>13</t>
  </si>
  <si>
    <t>Замена и восстановление оконных заполнений</t>
  </si>
  <si>
    <t>14</t>
  </si>
  <si>
    <t>15</t>
  </si>
  <si>
    <t>Ремонт мусоропроводов (шиберов, стволов, клапанов), всего</t>
  </si>
  <si>
    <t>16</t>
  </si>
  <si>
    <t>Ремонт печей</t>
  </si>
  <si>
    <t>17</t>
  </si>
  <si>
    <t>Устранение местных деформаций, усиление, восстановление поврежденных участков фундаментов</t>
  </si>
  <si>
    <t>тыс.кв.м</t>
  </si>
  <si>
    <t>18</t>
  </si>
  <si>
    <t>Ремонт приямков, входов в подвалы</t>
  </si>
  <si>
    <t>19</t>
  </si>
  <si>
    <t>Ремонт и замена дефлекторов, оголовков труб</t>
  </si>
  <si>
    <t>20</t>
  </si>
  <si>
    <t>Замена и восстановление работоспособности внутридомовой системы вентиляции</t>
  </si>
  <si>
    <t>тыс.п.м</t>
  </si>
  <si>
    <t>21</t>
  </si>
  <si>
    <t>Ремонт и восстановление разрушенных участков тротуаров, проездов, дорожек</t>
  </si>
  <si>
    <t>II.</t>
  </si>
  <si>
    <t>САНИТАРНО-ТЕХНИЧЕСКИЕ РАБОТЫ</t>
  </si>
  <si>
    <t>22</t>
  </si>
  <si>
    <t>Ремонт трубопроводов, всего, в том числе:</t>
  </si>
  <si>
    <t>22.1</t>
  </si>
  <si>
    <t>ГВС</t>
  </si>
  <si>
    <t>т.п.м.</t>
  </si>
  <si>
    <t>22.2</t>
  </si>
  <si>
    <t>ХВС</t>
  </si>
  <si>
    <t>22.3</t>
  </si>
  <si>
    <t>теплоснабжения</t>
  </si>
  <si>
    <t>22.4</t>
  </si>
  <si>
    <t xml:space="preserve">систем канализации </t>
  </si>
  <si>
    <t>23</t>
  </si>
  <si>
    <t>Замена отопительных приборов</t>
  </si>
  <si>
    <t>24</t>
  </si>
  <si>
    <t xml:space="preserve">Замена и ремонт эапорной арматуры систем Ц/О, ГВС, ХВС </t>
  </si>
  <si>
    <t>III.</t>
  </si>
  <si>
    <t>ЭЛЕКТРОМОНТАЖНЫЕ РАБОТЫ</t>
  </si>
  <si>
    <t>Замена и ремонт электропроводки проводки</t>
  </si>
  <si>
    <t>Замена и ремонт аппаратов защиты, замена установочной арматуры</t>
  </si>
  <si>
    <t>27</t>
  </si>
  <si>
    <t>Ремонт ГРЩ ВУ, ВРУ, ЭЩ и т.д.</t>
  </si>
  <si>
    <t>IV.</t>
  </si>
  <si>
    <t>РАБОТЫ ВЫПОЛНЯЕМЫЕ СПЕЦИАЛИЗИРОВАННЫМИ ОРГАНИЗАЦИЯМИ</t>
  </si>
  <si>
    <t>28</t>
  </si>
  <si>
    <t>29</t>
  </si>
  <si>
    <t>30</t>
  </si>
  <si>
    <t>Аварийно-восстановительные работы (не менее 10%)</t>
  </si>
  <si>
    <t>ИТОГО ПО ТЕКУЩЕМУ РЕМОНТУ:</t>
  </si>
  <si>
    <t>ДРУГИЕ РАБОТЫ ПО СОДЕРЖАНИЮ ЖИЛИЩНОГО ФОНДА</t>
  </si>
  <si>
    <t>1</t>
  </si>
  <si>
    <t>Замена почтовых ящиков</t>
  </si>
  <si>
    <t>2</t>
  </si>
  <si>
    <t>Установка урн</t>
  </si>
  <si>
    <t>Установка скамеек</t>
  </si>
  <si>
    <t>Озеленение и газоны</t>
  </si>
  <si>
    <t xml:space="preserve">Снос деревьев </t>
  </si>
  <si>
    <t>Ремонт и замена вторичных сетей</t>
  </si>
  <si>
    <t>т.руб</t>
  </si>
  <si>
    <t>Осушение подвалов</t>
  </si>
  <si>
    <t>ед.</t>
  </si>
  <si>
    <t>Замена номерных знаков</t>
  </si>
  <si>
    <t>Организация мест консъержей</t>
  </si>
  <si>
    <t>мест</t>
  </si>
  <si>
    <t>Комплексное техническое обслуживание и ремонт систем АППЗ,</t>
  </si>
  <si>
    <t>10.1</t>
  </si>
  <si>
    <t xml:space="preserve">в том числе восстановление систем </t>
  </si>
  <si>
    <t>Ремонт и обслуживание ПЗУ</t>
  </si>
  <si>
    <t>Ремонт и обслуживание стационарных электроплит</t>
  </si>
  <si>
    <t>Замер сопротивления изоляции электропроводов</t>
  </si>
  <si>
    <t>Техническое обслуживание внутридомового газового оборудования</t>
  </si>
  <si>
    <t>Комплексное техническое обслуживание ОДС</t>
  </si>
  <si>
    <t>Комплексное техническое обслуживание и ремонт лифтов, всего</t>
  </si>
  <si>
    <t>16.1</t>
  </si>
  <si>
    <t xml:space="preserve">в том числе аварийно-восстановительные работы, в т.ч: </t>
  </si>
  <si>
    <t>16.1.1</t>
  </si>
  <si>
    <t>после хищений</t>
  </si>
  <si>
    <t>16.1.2</t>
  </si>
  <si>
    <t>после пожаров и взрывов</t>
  </si>
  <si>
    <t>тыс.руб.</t>
  </si>
  <si>
    <t>16.1.3</t>
  </si>
  <si>
    <t>Замена узлов оборудования</t>
  </si>
  <si>
    <t>16.2</t>
  </si>
  <si>
    <t xml:space="preserve">Установка УБ </t>
  </si>
  <si>
    <t>Платные услуги, всего в том числе</t>
  </si>
  <si>
    <t>17.1</t>
  </si>
  <si>
    <t>предоставляемые населению</t>
  </si>
  <si>
    <t xml:space="preserve">Восстановление освещения,       всего, </t>
  </si>
  <si>
    <t>в том числе:</t>
  </si>
  <si>
    <t>18.1</t>
  </si>
  <si>
    <t>фасадов</t>
  </si>
  <si>
    <t>18.2</t>
  </si>
  <si>
    <t>дворов</t>
  </si>
  <si>
    <t>18.3</t>
  </si>
  <si>
    <t>арок</t>
  </si>
  <si>
    <t>18.4</t>
  </si>
  <si>
    <t>подъездов</t>
  </si>
  <si>
    <t>18.5</t>
  </si>
  <si>
    <t>лестничных клеток</t>
  </si>
  <si>
    <t>18.6</t>
  </si>
  <si>
    <t>чердаков</t>
  </si>
  <si>
    <t>18.7</t>
  </si>
  <si>
    <t>подвалов</t>
  </si>
  <si>
    <t>18.8</t>
  </si>
  <si>
    <t>номерных знаков</t>
  </si>
  <si>
    <t>Всего</t>
  </si>
  <si>
    <t>Платы населения (работы, выполняемые управляющими компаниями)</t>
  </si>
  <si>
    <t>Косметический ремонт (А.П.)</t>
  </si>
  <si>
    <t xml:space="preserve"> лестничных клеток</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</si>
  <si>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</si>
  <si>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</si>
  <si>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</si>
  <si>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</si>
  <si>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</si>
  <si>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</si>
  <si>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</si>
  <si>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</si>
  <si>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</si>
  <si>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</si>
  <si>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</si>
  <si>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</si>
  <si>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</si>
  <si>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</si>
  <si>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</si>
  <si>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</si>
  <si>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</si>
  <si>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</si>
  <si>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</si>
  <si>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</si>
  <si>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</si>
  <si>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</si>
  <si>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</si>
  <si>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</si>
  <si>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</si>
  <si>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</si>
  <si>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</si>
  <si>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</si>
  <si>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</si>
  <si>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</si>
  <si>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</si>
  <si>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</si>
  <si>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</si>
  <si>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</si>
  <si>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</si>
  <si>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</si>
  <si>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</si>
  <si>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</si>
  <si>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</si>
  <si>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</si>
  <si>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</si>
  <si>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</si>
  <si>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</si>
  <si>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</si>
  <si>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</si>
  <si>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</si>
  <si>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</si>
  <si>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</si>
  <si>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</si>
  <si>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</si>
  <si>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</si>
  <si>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</si>
  <si>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</si>
  <si>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</si>
  <si>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</si>
  <si>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</si>
  <si>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</si>
  <si>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</si>
  <si>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</si>
  <si>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</si>
  <si>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</si>
  <si>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</si>
  <si>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</si>
  <si>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</si>
  <si>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</si>
  <si>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</si>
  <si>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</si>
  <si>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</si>
  <si>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</si>
  <si>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</si>
  <si>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</si>
  <si>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</si>
  <si>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</si>
  <si>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</si>
  <si>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</si>
  <si>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</si>
  <si>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</si>
  <si>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</si>
  <si>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</si>
  <si>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</si>
  <si>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</si>
  <si>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</si>
  <si>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</si>
  <si>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</si>
  <si>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</si>
  <si>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</si>
  <si>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</si>
  <si>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</si>
  <si>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</si>
  <si>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</si>
  <si>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</si>
  <si>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</si>
  <si>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</si>
  <si>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</si>
  <si>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</si>
  <si>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</si>
  <si>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</si>
  <si>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</si>
  <si>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</si>
  <si>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5.100</t>
  </si>
  <si>
    <t>5.101</t>
  </si>
  <si>
    <t>5.102</t>
  </si>
  <si>
    <t>5.103</t>
  </si>
  <si>
    <t>5.104</t>
  </si>
  <si>
    <t>5.105</t>
  </si>
  <si>
    <t>5.106</t>
  </si>
  <si>
    <t>5.107</t>
  </si>
  <si>
    <t>5.108</t>
  </si>
  <si>
    <t>5.109</t>
  </si>
  <si>
    <t>5.110</t>
  </si>
  <si>
    <t>5.111</t>
  </si>
  <si>
    <t>5.112</t>
  </si>
  <si>
    <t>5.113</t>
  </si>
  <si>
    <t>5.114</t>
  </si>
  <si>
    <t>5.115</t>
  </si>
  <si>
    <t>5.116</t>
  </si>
  <si>
    <t>5.117</t>
  </si>
  <si>
    <t>5.118</t>
  </si>
  <si>
    <t>ул. Шевченко д.38</t>
  </si>
  <si>
    <t>Ремонт балконов</t>
  </si>
  <si>
    <t xml:space="preserve">Выполнение плана текущего ремонта  по ООО "ЖКС №1 Василеостровского района"   </t>
  </si>
  <si>
    <t>за III квартал  2016 года</t>
  </si>
  <si>
    <t>за 9 месяцев 2016 года</t>
  </si>
  <si>
    <t xml:space="preserve">Выполнение АП  косметического ремонта лестничных клеток  по ООО "ЖКС №1 Василеостровского района"  </t>
  </si>
  <si>
    <t>ул. Шевченко д.28,  л/кл №1</t>
  </si>
  <si>
    <t>Кораблестроителей ул. д.16, л/кл  №7</t>
  </si>
  <si>
    <t>Кораблестроителей ул. д.16, л/кл  №9</t>
  </si>
  <si>
    <t>Кораблестроителей ул. д.16, л/кл  №12</t>
  </si>
  <si>
    <t>Морская наб. д.9, л/кл №11</t>
  </si>
  <si>
    <t>Морская наб. д.9, л/кл №10</t>
  </si>
  <si>
    <t>Морская наб. д.9, л/кл №9</t>
  </si>
  <si>
    <t>Морская наб. д.9, л/кл №8</t>
  </si>
  <si>
    <t>Морская наб. д.9, л/кл №7</t>
  </si>
  <si>
    <t>Морская наб. д.15,  л/кл №26, без лифтов</t>
  </si>
  <si>
    <t>Карташихина ул. д.7, л/кл №3</t>
  </si>
  <si>
    <t>Наличная ул. д.22, л/кл №2</t>
  </si>
  <si>
    <t>Наличная ул. д.12, л/кл №1</t>
  </si>
  <si>
    <t>Карташихина ул. д.21, л/кл №3</t>
  </si>
  <si>
    <t>Карташихина ул. д.21, л/кл №1</t>
  </si>
  <si>
    <t>Карташихина ул. д.17, л/кл №3</t>
  </si>
  <si>
    <t>Морская наб. д.15,  л/кл №26, с лифтами</t>
  </si>
  <si>
    <t>Морская наб. д.15, л/кл №20</t>
  </si>
  <si>
    <t>Морская наб. д.15, л/кл №6</t>
  </si>
  <si>
    <t>Весельная ул. д.4, л/кл №4</t>
  </si>
  <si>
    <t>Опочинина ул. д.13, л/к №5</t>
  </si>
  <si>
    <t>Наличная ул. д.17, л/кл №2</t>
  </si>
  <si>
    <t>Наличная ул. д.17, л/кл №1</t>
  </si>
  <si>
    <t>Малый пр. д.65 к.2, л/кл №2</t>
  </si>
  <si>
    <t>Малый пр. д.65 к.2, л/кл №1</t>
  </si>
  <si>
    <t>Мичманская ул. д.2 к.1, л/кл №3, без лифтов</t>
  </si>
  <si>
    <t>ул. Шевченко д.17, л/к №6</t>
  </si>
  <si>
    <t>Мичманская ул. д.2 к.1, л/кл №3, с лифтами</t>
  </si>
  <si>
    <t>Карташихина ул. д.13, л/кл №1</t>
  </si>
  <si>
    <t>Мичманская ул. д.2 к.1, л/кл №2, без лифтов</t>
  </si>
  <si>
    <t>Средний пр. д.70, л/кл №3</t>
  </si>
  <si>
    <t>Мичманская ул. д.2 к.1, л/кл №2, с лифтами</t>
  </si>
  <si>
    <t>Опочинина ул. д.3, л/кл №1</t>
  </si>
  <si>
    <t>Опочинина ул. д.3, л/кл №2</t>
  </si>
  <si>
    <t>Опочинина ул. д.3, л/кл №3</t>
  </si>
  <si>
    <t>Гаванская ул. д.34, л/кл №9</t>
  </si>
  <si>
    <t>Гаванская ул. д.43, л/кл №3</t>
  </si>
  <si>
    <t>Наличная ул. д.15, л/кл №2</t>
  </si>
  <si>
    <t>Наличная ул. д.15, л/кл №1</t>
  </si>
  <si>
    <t>Гаванская ул. д.37, л/кл №1</t>
  </si>
  <si>
    <t>Большой пр. д.52/15, л/кл №4</t>
  </si>
  <si>
    <t>Наличная ул. д.7, л/кл №2</t>
  </si>
  <si>
    <t>Наличная ул. д.5, л/к №2</t>
  </si>
  <si>
    <t>Наличная ул. д.5, л/к №1</t>
  </si>
  <si>
    <t>Наличная ул. д.13, л/кл №1</t>
  </si>
  <si>
    <t>Средний пр. д.96, л/кл №3</t>
  </si>
  <si>
    <t>Средний пр. д.96, л/кл №2</t>
  </si>
  <si>
    <t>Средний пр. д.92, л/кл №6</t>
  </si>
  <si>
    <t>ул. Шевченко д.29, л/кл №1</t>
  </si>
  <si>
    <t>Гаванская ул. д.11, л/кл №5</t>
  </si>
  <si>
    <t>Большой пр. д.96, л/кл №1</t>
  </si>
  <si>
    <t>Большой пр. д.96, л/кл №2</t>
  </si>
  <si>
    <t>Большой пр. д.96, л/кл №3</t>
  </si>
  <si>
    <t>Наличная ул. д.36 к.1, л/кл №1</t>
  </si>
  <si>
    <t>Наличная ул. д.11, л/кл №1</t>
  </si>
  <si>
    <t>Наличная ул. д.11, л/кл №2</t>
  </si>
  <si>
    <t>Наличная ул. д.19Б, л/кл №5</t>
  </si>
  <si>
    <t>Наличная ул. д.23, л/кл №6</t>
  </si>
  <si>
    <t>Наличная ул. д.23, л/кл №5</t>
  </si>
  <si>
    <t>Гаванская ул. д.2, л/кл №1</t>
  </si>
  <si>
    <t>Гаванская ул. д.11, л/кл №4</t>
  </si>
  <si>
    <t>Гаванская ул. д.27, л/кл №1</t>
  </si>
  <si>
    <t>Гаванская ул. д.38, л/кл №2</t>
  </si>
  <si>
    <t>пр. КИМа д.11, л/кл №3</t>
  </si>
  <si>
    <t>пр. КИМа д.11, л/кл №4</t>
  </si>
  <si>
    <t>ул. Беринга д.24 к.1, л/кл №5</t>
  </si>
  <si>
    <t>ул. Беринга д.26 к.1, л/кл №1</t>
  </si>
  <si>
    <t>Большой пр. д.94, л/кл №1</t>
  </si>
  <si>
    <t>23 - я линия д.28, л/кл №1</t>
  </si>
  <si>
    <t>ул. Беринга д.20, л/кл №3</t>
  </si>
  <si>
    <t>Большой пр. д.52/15, л/кл №2</t>
  </si>
  <si>
    <t>Гаванская ул. д.12, л/лк №1</t>
  </si>
  <si>
    <t>ул. Шевченко д.11, л/кл №4</t>
  </si>
  <si>
    <t>ул. Шевченко д.11, л/кл №5</t>
  </si>
  <si>
    <t>Наличная ул. д.19Б, л/кл №4</t>
  </si>
  <si>
    <t>Шкиперский проток  д.2, л/кл №1</t>
  </si>
  <si>
    <t>Шкиперский проток  д.2, л/кл №2</t>
  </si>
  <si>
    <t>Шкиперский проток  д.2, л/кл №4</t>
  </si>
  <si>
    <t>Среднегаванский пр. д.12, л/кл №2</t>
  </si>
  <si>
    <t>Наличная ул. д.19Б, л/кл №8</t>
  </si>
  <si>
    <t>12 - я линия д.19, л/кл №1</t>
  </si>
  <si>
    <t>19 - я линия д.6, л/кл №2</t>
  </si>
  <si>
    <t>20 - я линия д.13, л/кл №5</t>
  </si>
  <si>
    <t>ул. Шевченко д. 3Б, л/кл №1</t>
  </si>
  <si>
    <t>Большой пр. д.101, л/кл №3</t>
  </si>
  <si>
    <t>Весельная ул. д.2/93А, л/кл №1</t>
  </si>
  <si>
    <t>Весельная ул. д.2/93А, л/кл №2</t>
  </si>
  <si>
    <t>Гаванская ул. д.35, л/кл №1</t>
  </si>
  <si>
    <t>Гаванская ул. д.7, л/кл №2</t>
  </si>
  <si>
    <t>Гаванская ул. д.7, л/кл №3</t>
  </si>
  <si>
    <t>Гаванская ул. д.9, л/кл №3</t>
  </si>
  <si>
    <t>ул. Шевченко д.28, л/кл №2</t>
  </si>
  <si>
    <t>Большой пр. д.52/15, л/кл №1</t>
  </si>
  <si>
    <t>Гаванская ул. д.24,  л/кл №5</t>
  </si>
  <si>
    <t>Гаванская ул. д.24,  л/кл №6</t>
  </si>
  <si>
    <t>Наличная ул. д.45,  л/кл №5</t>
  </si>
  <si>
    <t>Опочинина ул. д.15/18, л/кл №2</t>
  </si>
  <si>
    <t>Весельная ул. д.7/10, л/кл №4</t>
  </si>
  <si>
    <t>Весельная ул. д.7/10, л/кл №6</t>
  </si>
  <si>
    <t>Гаванская ул. д.33, л/кл №1</t>
  </si>
  <si>
    <t>Гаванская ул. д.33, л/кл №2</t>
  </si>
  <si>
    <t>Гаванская ул. д.33, л/кл №4</t>
  </si>
  <si>
    <t>Весельная ул. д.4, л/кл №2</t>
  </si>
  <si>
    <t>Весельная ул. д.4, л/кл №3</t>
  </si>
  <si>
    <t>Весельная ул. д.4, л/кл №5</t>
  </si>
  <si>
    <t>Детская ул. д.17, л/кл №4</t>
  </si>
  <si>
    <t>Большой пр. д.89, л/кл №3</t>
  </si>
  <si>
    <t>Гаванская ул. д.17, л/кл №1</t>
  </si>
  <si>
    <t>Гаванская ул. д.17, л/кл №2</t>
  </si>
  <si>
    <t>Гаванская ул. д.44, л/кл №2</t>
  </si>
  <si>
    <t>Карташихина ул. д.13, л/кл №2</t>
  </si>
  <si>
    <t>Детская ул. д.30, л/кл №1</t>
  </si>
  <si>
    <t>Карташихина ул. д.10/97, л/кл №5</t>
  </si>
  <si>
    <t>Карташихина ул. д.10/97, л/кл №4</t>
  </si>
  <si>
    <t>Железноводская ул. д.26-28, л/кл №2</t>
  </si>
  <si>
    <t>Гаванская ул. д.24, л/кл №2</t>
  </si>
  <si>
    <t>Опочинина ул. д.15/18 №3</t>
  </si>
  <si>
    <t>ул. Шевченко д.28, л/кл №1</t>
  </si>
  <si>
    <t>Кораблестроителей ул. д.16, л/кл №7</t>
  </si>
  <si>
    <t>Кораблестроителей ул. д.16, л/кл №9</t>
  </si>
  <si>
    <t>Кораблестроителей ул. д.16, л/кл №12</t>
  </si>
  <si>
    <t>Наличная ул. д.5, л/кл №1</t>
  </si>
  <si>
    <t>Наличная ул. д.5, л/кл №2</t>
  </si>
  <si>
    <t>Наличная ул. д.7 №2</t>
  </si>
  <si>
    <t>ул. Шевченко д.17, л/кл №6</t>
  </si>
  <si>
    <t>Опочинина ул. д.13, л/кл №5</t>
  </si>
  <si>
    <t>Весельная ул. д.4А, л/кл №4</t>
  </si>
  <si>
    <t>Морская наб. д.15  №26 (с лифтами)</t>
  </si>
  <si>
    <t>Морская наб. д.15, л/кл №26, без лифтов</t>
  </si>
  <si>
    <t>Морская наб. д.9, л/кл, №9</t>
  </si>
  <si>
    <t>1.1.1</t>
  </si>
  <si>
    <t>1.1.2</t>
  </si>
  <si>
    <t>1.1.3</t>
  </si>
  <si>
    <t>1.1.4</t>
  </si>
  <si>
    <t>1.1.5</t>
  </si>
  <si>
    <t>1.1.6</t>
  </si>
  <si>
    <t>1.1.7</t>
  </si>
  <si>
    <t>1.1.8</t>
  </si>
  <si>
    <t>Мичманская ул. д.4</t>
  </si>
  <si>
    <t>Гаванская ул. д.49 к.2</t>
  </si>
  <si>
    <t>Морская наб. д.15А, над кв. №592</t>
  </si>
  <si>
    <t>Опочинина ул. д.9, над кв. №60</t>
  </si>
  <si>
    <t>Морская наб. д.15, над кв.№558</t>
  </si>
  <si>
    <t>Морская наб. д.15Д, над кв. №952</t>
  </si>
  <si>
    <t>ул. Нахимова д.1, над кв. №48</t>
  </si>
  <si>
    <t xml:space="preserve">Выполнение АП  ремонта кровли  по ООО "ЖКС №1 Василеостровского района"  </t>
  </si>
  <si>
    <t xml:space="preserve">АП выполнения текущего ремонта фасадов по ООО "ЖКС №1 Василеостровского района"  </t>
  </si>
  <si>
    <t>4.</t>
  </si>
  <si>
    <t>4.1</t>
  </si>
  <si>
    <t>Большой пр. д.91</t>
  </si>
  <si>
    <t>Большой пр. д.101</t>
  </si>
  <si>
    <t>4.2</t>
  </si>
  <si>
    <t>4.3</t>
  </si>
  <si>
    <t>Весельная ул. д.9</t>
  </si>
  <si>
    <t>4.4</t>
  </si>
  <si>
    <t>Гаванская ул. д.42</t>
  </si>
  <si>
    <t>4.5</t>
  </si>
  <si>
    <t>Наличная ул. д.5</t>
  </si>
  <si>
    <t>4.6</t>
  </si>
  <si>
    <t>Наличная ул. д.7</t>
  </si>
  <si>
    <t>4.7</t>
  </si>
  <si>
    <t>Опочинина ул. д.3</t>
  </si>
  <si>
    <t>4.8</t>
  </si>
  <si>
    <t>Опочинина ул. д.9</t>
  </si>
  <si>
    <t>4.9</t>
  </si>
  <si>
    <t>Опочинина ул. д.33</t>
  </si>
  <si>
    <t>4.10</t>
  </si>
  <si>
    <t>ул. Шевченко д.2а</t>
  </si>
  <si>
    <t>4.11</t>
  </si>
  <si>
    <t>ул. Шевченко д.37</t>
  </si>
  <si>
    <t>Шкиперский проток д.2</t>
  </si>
  <si>
    <t>4.12</t>
  </si>
  <si>
    <t>4.13</t>
  </si>
  <si>
    <t>Большой пр. д.52/15, в зоне кв.10,11,24</t>
  </si>
  <si>
    <t>4.14</t>
  </si>
  <si>
    <t>Мичманская ул. д 4</t>
  </si>
  <si>
    <t>Морская наб. д.15Г</t>
  </si>
  <si>
    <t>4.15</t>
  </si>
  <si>
    <t>4.16</t>
  </si>
  <si>
    <t>Морская наб. д.17Б</t>
  </si>
  <si>
    <t>4.17</t>
  </si>
  <si>
    <t>ул. Нахимова д.1</t>
  </si>
  <si>
    <t>4.18</t>
  </si>
  <si>
    <t>ул. Нахимова д.1 (колонны в арке)</t>
  </si>
  <si>
    <t>4.19</t>
  </si>
  <si>
    <t>Карташихина ул. д.10/97</t>
  </si>
  <si>
    <t>4.20</t>
  </si>
  <si>
    <t>ул. Нахимова д.14/41А</t>
  </si>
  <si>
    <t>4.21</t>
  </si>
  <si>
    <t>4.22</t>
  </si>
  <si>
    <t>Средний пр. д.99/18А</t>
  </si>
  <si>
    <t>4.23</t>
  </si>
  <si>
    <t>4.24</t>
  </si>
  <si>
    <t>Весельная ул. д.10</t>
  </si>
  <si>
    <t>4.25</t>
  </si>
  <si>
    <t>Мичманская ул. д.4, арка</t>
  </si>
  <si>
    <t>4.26</t>
  </si>
  <si>
    <t>Морская наб. д.15</t>
  </si>
  <si>
    <t>4.27</t>
  </si>
  <si>
    <t>4.28</t>
  </si>
  <si>
    <t>Большой пр. д.90, л/кл №2,3</t>
  </si>
  <si>
    <t>Весельная ул. д.2/93А, л/кл №2,3</t>
  </si>
  <si>
    <t>Наличная ул. д.14, л/кл №3</t>
  </si>
  <si>
    <t>4.29</t>
  </si>
  <si>
    <t>ул. Нахимова д.1, л/к №2,3, колонны</t>
  </si>
  <si>
    <t>4.30</t>
  </si>
  <si>
    <t>ул. Беринга д.32 к.1</t>
  </si>
  <si>
    <t>4.31</t>
  </si>
  <si>
    <t>ул. Нахимова д.1 л/кл №2,3</t>
  </si>
  <si>
    <t>4.32</t>
  </si>
  <si>
    <t>Опочинина ул. д.15/18</t>
  </si>
  <si>
    <t>4.33</t>
  </si>
  <si>
    <t>Опочинина ул. д.17</t>
  </si>
  <si>
    <t>4.34</t>
  </si>
  <si>
    <t>ул. Шевченко д.18</t>
  </si>
  <si>
    <t>4.35</t>
  </si>
  <si>
    <t>Весельная ул. д.5</t>
  </si>
  <si>
    <t>4.36</t>
  </si>
  <si>
    <t>Гаванская ул. д.12</t>
  </si>
  <si>
    <t>4.37</t>
  </si>
  <si>
    <t>Гаванская ул. д.34</t>
  </si>
  <si>
    <t>4.38</t>
  </si>
  <si>
    <t>Детская ул. д.30</t>
  </si>
  <si>
    <t>4.39</t>
  </si>
  <si>
    <t>Карташихина ул. д.12</t>
  </si>
  <si>
    <t>4.40</t>
  </si>
  <si>
    <t>Карташихина ул. д.17</t>
  </si>
  <si>
    <t>4.41</t>
  </si>
  <si>
    <t xml:space="preserve">Морская наб. д.15 </t>
  </si>
  <si>
    <t>4.42</t>
  </si>
  <si>
    <t xml:space="preserve">ул. Нахимова д.1 </t>
  </si>
  <si>
    <t>4.43</t>
  </si>
  <si>
    <t>Опочинина ул. д.6</t>
  </si>
  <si>
    <t>4.44</t>
  </si>
  <si>
    <t>Опочинина ул. д.29</t>
  </si>
  <si>
    <t>4.45</t>
  </si>
  <si>
    <t>Среднегаванский пр. д.7/8</t>
  </si>
  <si>
    <t>4.46</t>
  </si>
  <si>
    <t>Средний пр. д.79Б к.1</t>
  </si>
  <si>
    <t>4.47</t>
  </si>
  <si>
    <t>Наличная ул. д.33</t>
  </si>
  <si>
    <t>4.48</t>
  </si>
  <si>
    <t>ул. Беринга д.22 к.1</t>
  </si>
  <si>
    <t>4.49</t>
  </si>
  <si>
    <t>4.50</t>
  </si>
  <si>
    <t>Большой пр. д.92</t>
  </si>
  <si>
    <t>4.51</t>
  </si>
  <si>
    <t>Большой пр. д.94</t>
  </si>
  <si>
    <t>Большой пр. д.96</t>
  </si>
  <si>
    <t>4.52</t>
  </si>
  <si>
    <t>4.53</t>
  </si>
  <si>
    <t>Карташихина ул. д.2/13</t>
  </si>
  <si>
    <t>4.54</t>
  </si>
  <si>
    <t>Морская наб. д.15А</t>
  </si>
  <si>
    <t>4.55</t>
  </si>
  <si>
    <t>4.56</t>
  </si>
  <si>
    <t>Наличная ул. д.14</t>
  </si>
  <si>
    <t>4.57</t>
  </si>
  <si>
    <t>ул. Беринга д.34, л/кл №2, двор,переходн.балконы</t>
  </si>
  <si>
    <t>4.58</t>
  </si>
  <si>
    <t>ул. Беринга д.34, л/кл №2, двор вид на д/площадку</t>
  </si>
  <si>
    <t>4.59</t>
  </si>
  <si>
    <t>ул. Беринга д.34, л/кл №1, двор</t>
  </si>
  <si>
    <t>4.60</t>
  </si>
  <si>
    <t xml:space="preserve">ул. Беринга д.34, л/кл №1,2, улица </t>
  </si>
  <si>
    <t>4.61</t>
  </si>
  <si>
    <t>Кораблестроителей ул. д.19В к.1, л/кл  №20,24</t>
  </si>
  <si>
    <t>4.62</t>
  </si>
  <si>
    <t>Весельная ул. д.4Б</t>
  </si>
  <si>
    <t>4.63</t>
  </si>
  <si>
    <t>4.64</t>
  </si>
  <si>
    <t>ул. Беринга д.24 к.1</t>
  </si>
  <si>
    <t>4.65</t>
  </si>
  <si>
    <t>Гаванская ул. д.16</t>
  </si>
  <si>
    <t>4.66</t>
  </si>
  <si>
    <t>4.67</t>
  </si>
  <si>
    <t>Малый пр. д.65 к.1</t>
  </si>
  <si>
    <t>4.68</t>
  </si>
  <si>
    <t>4.69</t>
  </si>
  <si>
    <t>4.70</t>
  </si>
  <si>
    <t>ул. Беринга д.16</t>
  </si>
  <si>
    <t>4.71</t>
  </si>
  <si>
    <t>ул. Беринга д.18</t>
  </si>
  <si>
    <t>4.72</t>
  </si>
  <si>
    <t>4.73</t>
  </si>
  <si>
    <t>4.74</t>
  </si>
  <si>
    <t>Гаванская ул. д.24</t>
  </si>
  <si>
    <t>Кораблестроителей ул. д.16</t>
  </si>
  <si>
    <t>4.75</t>
  </si>
  <si>
    <t>Малый пр. д.65 к.2</t>
  </si>
  <si>
    <t>4.76</t>
  </si>
  <si>
    <t>Наличная ул. д.19</t>
  </si>
  <si>
    <t>4.77</t>
  </si>
  <si>
    <t>Наличная ул. д.25</t>
  </si>
  <si>
    <t>4.78</t>
  </si>
  <si>
    <t>Наличная ул. д.23</t>
  </si>
  <si>
    <t>4.79</t>
  </si>
  <si>
    <t>Наличная ул. д.35 к.2</t>
  </si>
  <si>
    <t xml:space="preserve">АП выполнения текущего ремонта  балконов  по ООО "ЖКС №1 Василеостровского района"  </t>
  </si>
  <si>
    <t>14.1</t>
  </si>
  <si>
    <t>14.2</t>
  </si>
  <si>
    <t>14.3</t>
  </si>
  <si>
    <t>ул. Беринга д.20, кв. №89</t>
  </si>
  <si>
    <t>Наличная ул. д.23, кв. №49</t>
  </si>
  <si>
    <t>Гаванская ул. д.9, кв. №38</t>
  </si>
  <si>
    <t xml:space="preserve">АП выполнения текущего ремонта ТВР по ООО "ЖКС №1 Василеостровского района"  </t>
  </si>
  <si>
    <t>пр. КИМа д.13</t>
  </si>
  <si>
    <t>Ремонт и окраска фасадов (А.П.)</t>
  </si>
  <si>
    <t>Ремонт балконов (А.П.), козырьков в подъезды, подвалы, над балконами верхних этажей</t>
  </si>
  <si>
    <t>Антисептирование деревянной стропильной системы</t>
  </si>
  <si>
    <r>
      <t>Антиперирование</t>
    </r>
    <r>
      <rPr>
        <sz val="8"/>
        <rFont val="Times New Roman"/>
        <family val="1"/>
        <charset val="204"/>
      </rPr>
      <t xml:space="preserve"> </t>
    </r>
    <r>
      <rPr>
        <b/>
        <sz val="8"/>
        <rFont val="Times New Roman"/>
        <family val="1"/>
        <charset val="204"/>
      </rPr>
      <t>деревянной стропильной системы (А.П.)</t>
    </r>
  </si>
  <si>
    <t>Антиперирование деревянной стропильной системы (А.П.)</t>
  </si>
</sst>
</file>

<file path=xl/styles.xml><?xml version="1.0" encoding="utf-8"?>
<styleSheet xmlns="http://schemas.openxmlformats.org/spreadsheetml/2006/main">
  <numFmts count="6">
    <numFmt numFmtId="164" formatCode="0.000"/>
    <numFmt numFmtId="165" formatCode="#,##0.00_р_."/>
    <numFmt numFmtId="166" formatCode="_(&quot;$&quot;* #,##0.00_);_(&quot;$&quot;* \(#,##0.00\);_(&quot;$&quot;* &quot;-&quot;??_);_(@_)"/>
    <numFmt numFmtId="167" formatCode="#,##0.000;[Red]#,##0.000"/>
    <numFmt numFmtId="168" formatCode="#,##0.00;[Red]#,##0.00"/>
    <numFmt numFmtId="169" formatCode="0.0000"/>
  </numFmts>
  <fonts count="25">
    <font>
      <sz val="11"/>
      <color theme="1"/>
      <name val="Calibri"/>
      <family val="2"/>
      <charset val="204"/>
      <scheme val="minor"/>
    </font>
    <font>
      <sz val="11"/>
      <color theme="1"/>
      <name val="Calibri"/>
      <family val="2"/>
      <scheme val="minor"/>
    </font>
    <font>
      <b/>
      <sz val="11"/>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8"/>
      <color rgb="FFFF0000"/>
      <name val="Times New Roman"/>
      <family val="1"/>
      <charset val="204"/>
    </font>
    <font>
      <b/>
      <sz val="10"/>
      <name val="Times New Roman"/>
      <family val="1"/>
      <charset val="204"/>
    </font>
    <font>
      <sz val="12"/>
      <name val="Times New Roman"/>
      <family val="1"/>
      <charset val="204"/>
    </font>
    <font>
      <sz val="10"/>
      <name val="Arial Cyr"/>
      <charset val="204"/>
    </font>
    <font>
      <sz val="10"/>
      <name val="Times New Roman Cyr"/>
      <charset val="204"/>
    </font>
    <font>
      <sz val="10"/>
      <name val="Times New Roman Cyr"/>
      <family val="1"/>
      <charset val="204"/>
    </font>
    <font>
      <b/>
      <sz val="10"/>
      <name val="Times New Roman Cyr"/>
      <family val="1"/>
      <charset val="204"/>
    </font>
    <font>
      <sz val="12"/>
      <name val="Times New Roman Cyr"/>
      <family val="1"/>
      <charset val="204"/>
    </font>
    <font>
      <b/>
      <sz val="10"/>
      <name val="Times New Roman Cyr"/>
      <charset val="204"/>
    </font>
    <font>
      <b/>
      <sz val="12"/>
      <name val="Times New Roman Cyr"/>
      <family val="1"/>
      <charset val="204"/>
    </font>
    <font>
      <b/>
      <sz val="12"/>
      <name val="Times New Roman"/>
      <family val="1"/>
      <charset val="204"/>
    </font>
    <font>
      <sz val="10"/>
      <color indexed="8"/>
      <name val="Times New Roman"/>
      <family val="1"/>
      <charset val="204"/>
    </font>
    <font>
      <sz val="10"/>
      <name val="Arial"/>
      <family val="2"/>
      <charset val="204"/>
    </font>
    <font>
      <b/>
      <sz val="8"/>
      <name val="Times New Roman Cyr"/>
      <family val="1"/>
      <charset val="204"/>
    </font>
    <font>
      <b/>
      <sz val="11"/>
      <name val="Times New Roman Cyr"/>
      <family val="1"/>
      <charset val="204"/>
    </font>
    <font>
      <b/>
      <sz val="10"/>
      <name val="Arial Cyr"/>
      <charset val="204"/>
    </font>
    <font>
      <b/>
      <sz val="9"/>
      <name val="Times New Roman Cyr"/>
      <family val="1"/>
      <charset val="204"/>
    </font>
    <font>
      <sz val="11"/>
      <name val="Arial Cyr"/>
      <charset val="204"/>
    </font>
    <font>
      <sz val="8"/>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9" fillId="0" borderId="0"/>
    <xf numFmtId="166" fontId="18" fillId="0" borderId="0" applyFont="0" applyFill="0" applyBorder="0" applyAlignment="0" applyProtection="0"/>
  </cellStyleXfs>
  <cellXfs count="268">
    <xf numFmtId="0" fontId="0" fillId="0" borderId="0" xfId="0"/>
    <xf numFmtId="0" fontId="3" fillId="0" borderId="0" xfId="1" applyFont="1" applyFill="1"/>
    <xf numFmtId="0" fontId="4" fillId="0" borderId="0" xfId="1" applyFont="1" applyFill="1"/>
    <xf numFmtId="49" fontId="4" fillId="0" borderId="0" xfId="1" applyNumberFormat="1" applyFont="1" applyFill="1"/>
    <xf numFmtId="0" fontId="4" fillId="0" borderId="0" xfId="1" applyFont="1" applyFill="1" applyAlignment="1">
      <alignment horizontal="center"/>
    </xf>
    <xf numFmtId="2" fontId="3" fillId="0" borderId="0" xfId="1" applyNumberFormat="1" applyFont="1" applyFill="1"/>
    <xf numFmtId="0" fontId="5" fillId="0" borderId="4" xfId="1" applyFont="1" applyFill="1" applyBorder="1" applyAlignment="1">
      <alignment horizontal="left" vertical="center"/>
    </xf>
    <xf numFmtId="0" fontId="4" fillId="0" borderId="4" xfId="1" applyFont="1" applyFill="1" applyBorder="1" applyAlignment="1">
      <alignment horizontal="center"/>
    </xf>
    <xf numFmtId="0" fontId="4" fillId="0" borderId="4" xfId="1" applyFont="1" applyFill="1" applyBorder="1" applyAlignment="1">
      <alignment horizontal="left" vertical="center"/>
    </xf>
    <xf numFmtId="49" fontId="4" fillId="0" borderId="0" xfId="1" applyNumberFormat="1" applyFont="1" applyFill="1" applyBorder="1" applyAlignment="1">
      <alignment horizontal="center" vertical="center"/>
    </xf>
    <xf numFmtId="0" fontId="5" fillId="0" borderId="0" xfId="1" applyFont="1" applyFill="1" applyBorder="1" applyAlignment="1">
      <alignment horizontal="left" vertical="center"/>
    </xf>
    <xf numFmtId="0" fontId="4" fillId="0" borderId="0" xfId="1" applyFont="1" applyFill="1" applyBorder="1" applyAlignment="1">
      <alignment horizontal="center"/>
    </xf>
    <xf numFmtId="2" fontId="4" fillId="0" borderId="0" xfId="1" applyNumberFormat="1" applyFont="1" applyFill="1" applyBorder="1"/>
    <xf numFmtId="0" fontId="4" fillId="0" borderId="0" xfId="1" applyFont="1" applyFill="1" applyBorder="1"/>
    <xf numFmtId="0" fontId="4" fillId="0" borderId="0" xfId="1" applyFont="1" applyFill="1" applyBorder="1" applyAlignment="1">
      <alignment horizontal="left"/>
    </xf>
    <xf numFmtId="0" fontId="5" fillId="0" borderId="0" xfId="1" applyFont="1" applyFill="1" applyBorder="1"/>
    <xf numFmtId="2" fontId="6" fillId="0" borderId="0" xfId="1" applyNumberFormat="1" applyFont="1" applyFill="1" applyBorder="1"/>
    <xf numFmtId="2" fontId="4" fillId="0" borderId="0" xfId="1" applyNumberFormat="1" applyFont="1" applyFill="1"/>
    <xf numFmtId="164" fontId="3" fillId="0" borderId="0" xfId="1" applyNumberFormat="1" applyFont="1" applyFill="1"/>
    <xf numFmtId="0" fontId="7" fillId="0" borderId="0" xfId="1" applyFont="1" applyFill="1"/>
    <xf numFmtId="49" fontId="4" fillId="0" borderId="4" xfId="1" applyNumberFormat="1" applyFont="1" applyFill="1" applyBorder="1" applyAlignment="1">
      <alignment horizontal="center" vertical="center"/>
    </xf>
    <xf numFmtId="0" fontId="4" fillId="0" borderId="4" xfId="1" applyFont="1" applyFill="1" applyBorder="1" applyAlignment="1">
      <alignment horizontal="center" vertical="center"/>
    </xf>
    <xf numFmtId="1" fontId="4" fillId="0" borderId="4"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0" fontId="4" fillId="0" borderId="6" xfId="1" applyFont="1" applyFill="1" applyBorder="1" applyAlignment="1">
      <alignment horizontal="left" vertical="center"/>
    </xf>
    <xf numFmtId="0" fontId="3" fillId="0" borderId="0" xfId="1" applyFont="1" applyFill="1" applyBorder="1"/>
    <xf numFmtId="0" fontId="3" fillId="0" borderId="11" xfId="1" applyFont="1" applyFill="1" applyBorder="1"/>
    <xf numFmtId="0" fontId="8" fillId="0" borderId="0" xfId="1" applyFont="1" applyFill="1"/>
    <xf numFmtId="0" fontId="10" fillId="0" borderId="0" xfId="2" applyFont="1"/>
    <xf numFmtId="0" fontId="9" fillId="0" borderId="0" xfId="2" applyFont="1"/>
    <xf numFmtId="0" fontId="11" fillId="0" borderId="0" xfId="2" applyFont="1"/>
    <xf numFmtId="0" fontId="11" fillId="0" borderId="0" xfId="2" applyFont="1" applyAlignment="1">
      <alignment horizontal="center"/>
    </xf>
    <xf numFmtId="0" fontId="12" fillId="0" borderId="0" xfId="2" applyFont="1"/>
    <xf numFmtId="0" fontId="12" fillId="0" borderId="0" xfId="2" applyFont="1" applyAlignment="1">
      <alignment horizontal="left"/>
    </xf>
    <xf numFmtId="0" fontId="9" fillId="0" borderId="0" xfId="2" applyBorder="1"/>
    <xf numFmtId="0" fontId="13" fillId="0" borderId="0" xfId="2" applyFont="1" applyBorder="1"/>
    <xf numFmtId="0" fontId="12" fillId="2" borderId="4" xfId="2" applyFont="1" applyFill="1" applyBorder="1" applyAlignment="1">
      <alignment horizontal="left" vertical="center"/>
    </xf>
    <xf numFmtId="0" fontId="14" fillId="2" borderId="4" xfId="2" applyFont="1" applyFill="1" applyBorder="1" applyAlignment="1">
      <alignment horizontal="center" vertical="center"/>
    </xf>
    <xf numFmtId="0" fontId="12" fillId="2" borderId="4"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3" fillId="0" borderId="0" xfId="2" applyFont="1" applyBorder="1" applyAlignment="1"/>
    <xf numFmtId="0" fontId="12" fillId="0" borderId="4" xfId="2" applyFont="1" applyFill="1" applyBorder="1" applyAlignment="1"/>
    <xf numFmtId="0" fontId="11" fillId="0" borderId="4" xfId="2" applyFont="1" applyFill="1" applyBorder="1" applyAlignment="1">
      <alignment horizontal="center"/>
    </xf>
    <xf numFmtId="0" fontId="13" fillId="0" borderId="0" xfId="2" applyFont="1" applyFill="1" applyBorder="1" applyAlignment="1"/>
    <xf numFmtId="2" fontId="13" fillId="0" borderId="0" xfId="2" applyNumberFormat="1" applyFont="1" applyFill="1" applyBorder="1" applyAlignment="1"/>
    <xf numFmtId="0" fontId="15" fillId="0" borderId="4" xfId="2" applyFont="1" applyFill="1" applyBorder="1" applyAlignment="1"/>
    <xf numFmtId="0" fontId="13" fillId="2" borderId="0" xfId="2" applyFont="1" applyFill="1" applyBorder="1" applyAlignment="1"/>
    <xf numFmtId="0" fontId="7" fillId="3" borderId="4" xfId="2" applyFont="1" applyFill="1" applyBorder="1"/>
    <xf numFmtId="2" fontId="3" fillId="2" borderId="4" xfId="2" applyNumberFormat="1" applyFont="1" applyFill="1" applyBorder="1" applyAlignment="1">
      <alignment horizontal="center"/>
    </xf>
    <xf numFmtId="2" fontId="13" fillId="2" borderId="0" xfId="2" applyNumberFormat="1" applyFont="1" applyFill="1" applyBorder="1" applyAlignment="1"/>
    <xf numFmtId="0" fontId="14" fillId="3" borderId="4" xfId="2" applyFont="1" applyFill="1" applyBorder="1" applyAlignment="1"/>
    <xf numFmtId="0" fontId="16" fillId="3" borderId="0" xfId="2" applyFont="1" applyFill="1" applyBorder="1" applyAlignment="1"/>
    <xf numFmtId="0" fontId="12" fillId="3" borderId="4" xfId="2" applyFont="1" applyFill="1" applyBorder="1" applyAlignment="1"/>
    <xf numFmtId="0" fontId="8" fillId="0" borderId="0" xfId="2" applyFont="1" applyBorder="1" applyAlignment="1"/>
    <xf numFmtId="2" fontId="8" fillId="0" borderId="0" xfId="2" applyNumberFormat="1" applyFont="1" applyBorder="1" applyAlignment="1"/>
    <xf numFmtId="0" fontId="7" fillId="3" borderId="4" xfId="2" applyFont="1" applyFill="1" applyBorder="1" applyAlignment="1"/>
    <xf numFmtId="0" fontId="16" fillId="3" borderId="4" xfId="2" applyFont="1" applyFill="1" applyBorder="1" applyAlignment="1"/>
    <xf numFmtId="0" fontId="8" fillId="3" borderId="0" xfId="2" applyFont="1" applyFill="1" applyBorder="1" applyAlignment="1"/>
    <xf numFmtId="2" fontId="8" fillId="2" borderId="0" xfId="2" applyNumberFormat="1" applyFont="1" applyFill="1" applyBorder="1" applyAlignment="1"/>
    <xf numFmtId="2" fontId="16" fillId="3" borderId="0" xfId="2" applyNumberFormat="1" applyFont="1" applyFill="1" applyBorder="1" applyAlignment="1"/>
    <xf numFmtId="2" fontId="8" fillId="2" borderId="0" xfId="2" applyNumberFormat="1" applyFont="1" applyFill="1" applyBorder="1" applyAlignment="1">
      <alignment horizontal="center"/>
    </xf>
    <xf numFmtId="2" fontId="9" fillId="2" borderId="0" xfId="2" applyNumberFormat="1" applyFill="1" applyBorder="1"/>
    <xf numFmtId="2" fontId="9" fillId="0" borderId="0" xfId="2" applyNumberFormat="1" applyBorder="1"/>
    <xf numFmtId="2" fontId="17" fillId="2" borderId="4" xfId="2" applyNumberFormat="1" applyFont="1" applyFill="1" applyBorder="1" applyAlignment="1">
      <alignment horizontal="center"/>
    </xf>
    <xf numFmtId="0" fontId="9" fillId="2" borderId="0" xfId="2" applyFill="1" applyBorder="1"/>
    <xf numFmtId="2" fontId="7" fillId="3" borderId="4" xfId="2" applyNumberFormat="1" applyFont="1" applyFill="1" applyBorder="1" applyAlignment="1">
      <alignment horizontal="center"/>
    </xf>
    <xf numFmtId="0" fontId="16" fillId="3" borderId="6" xfId="2" applyFont="1" applyFill="1" applyBorder="1" applyAlignment="1"/>
    <xf numFmtId="0" fontId="8" fillId="2" borderId="0" xfId="2" applyFont="1" applyFill="1" applyBorder="1" applyAlignment="1"/>
    <xf numFmtId="0" fontId="16" fillId="2" borderId="0" xfId="2" applyFont="1" applyFill="1" applyBorder="1" applyAlignment="1"/>
    <xf numFmtId="0" fontId="7" fillId="3" borderId="10" xfId="2" applyFont="1" applyFill="1" applyBorder="1"/>
    <xf numFmtId="0" fontId="11" fillId="0" borderId="10" xfId="2" applyFont="1" applyFill="1" applyBorder="1" applyAlignment="1">
      <alignment horizontal="center"/>
    </xf>
    <xf numFmtId="2" fontId="7" fillId="3" borderId="10" xfId="2" applyNumberFormat="1" applyFont="1" applyFill="1" applyBorder="1" applyAlignment="1">
      <alignment horizontal="center"/>
    </xf>
    <xf numFmtId="2" fontId="3" fillId="2" borderId="10" xfId="2" applyNumberFormat="1" applyFont="1" applyFill="1" applyBorder="1" applyAlignment="1">
      <alignment horizontal="center"/>
    </xf>
    <xf numFmtId="2" fontId="17" fillId="2" borderId="10" xfId="2" applyNumberFormat="1" applyFont="1" applyFill="1" applyBorder="1" applyAlignment="1">
      <alignment horizontal="center"/>
    </xf>
    <xf numFmtId="2" fontId="5" fillId="0" borderId="4" xfId="1" applyNumberFormat="1" applyFont="1" applyFill="1" applyBorder="1" applyAlignment="1">
      <alignment horizontal="center"/>
    </xf>
    <xf numFmtId="2" fontId="5" fillId="2" borderId="4" xfId="1" applyNumberFormat="1" applyFont="1" applyFill="1" applyBorder="1" applyAlignment="1">
      <alignment horizontal="center"/>
    </xf>
    <xf numFmtId="164" fontId="5" fillId="0" borderId="4" xfId="1" applyNumberFormat="1" applyFont="1" applyFill="1" applyBorder="1" applyAlignment="1">
      <alignment horizontal="center"/>
    </xf>
    <xf numFmtId="0" fontId="9" fillId="0" borderId="0" xfId="2"/>
    <xf numFmtId="0" fontId="3" fillId="0" borderId="0" xfId="2" applyFont="1"/>
    <xf numFmtId="49" fontId="11" fillId="0" borderId="0" xfId="2" applyNumberFormat="1" applyFont="1"/>
    <xf numFmtId="0" fontId="19" fillId="0" borderId="0" xfId="2" applyFont="1" applyAlignment="1">
      <alignment horizontal="center"/>
    </xf>
    <xf numFmtId="0" fontId="12" fillId="0" borderId="0" xfId="2" applyFont="1" applyAlignment="1">
      <alignment horizontal="center"/>
    </xf>
    <xf numFmtId="2" fontId="12" fillId="0" borderId="4" xfId="2" applyNumberFormat="1" applyFont="1" applyFill="1" applyBorder="1"/>
    <xf numFmtId="2" fontId="11" fillId="0" borderId="4" xfId="2" applyNumberFormat="1" applyFont="1" applyFill="1" applyBorder="1"/>
    <xf numFmtId="2" fontId="12" fillId="0" borderId="4" xfId="2" applyNumberFormat="1" applyFont="1" applyFill="1" applyBorder="1" applyAlignment="1">
      <alignment horizontal="center" vertical="center" wrapText="1"/>
    </xf>
    <xf numFmtId="2" fontId="10" fillId="2" borderId="4" xfId="2" applyNumberFormat="1" applyFont="1" applyFill="1" applyBorder="1" applyAlignment="1">
      <alignment horizontal="center"/>
    </xf>
    <xf numFmtId="2" fontId="10" fillId="0" borderId="0" xfId="2" applyNumberFormat="1" applyFont="1" applyFill="1" applyBorder="1" applyAlignment="1">
      <alignment horizontal="center"/>
    </xf>
    <xf numFmtId="2" fontId="12" fillId="2" borderId="4" xfId="2" applyNumberFormat="1" applyFont="1" applyFill="1" applyBorder="1" applyAlignment="1">
      <alignment horizontal="center" vertical="center" wrapText="1"/>
    </xf>
    <xf numFmtId="2" fontId="11" fillId="2" borderId="4" xfId="2" applyNumberFormat="1" applyFont="1" applyFill="1" applyBorder="1"/>
    <xf numFmtId="2" fontId="14" fillId="2" borderId="4" xfId="2" applyNumberFormat="1" applyFont="1" applyFill="1" applyBorder="1" applyAlignment="1">
      <alignment horizontal="center"/>
    </xf>
    <xf numFmtId="2" fontId="12" fillId="2" borderId="4" xfId="2" applyNumberFormat="1" applyFont="1" applyFill="1" applyBorder="1"/>
    <xf numFmtId="2" fontId="9" fillId="0" borderId="0" xfId="2" applyNumberFormat="1"/>
    <xf numFmtId="0" fontId="11" fillId="0" borderId="0" xfId="2" applyFont="1" applyFill="1"/>
    <xf numFmtId="2" fontId="5" fillId="2" borderId="8" xfId="1" applyNumberFormat="1" applyFont="1" applyFill="1" applyBorder="1" applyAlignment="1">
      <alignment horizontal="center"/>
    </xf>
    <xf numFmtId="2" fontId="5" fillId="2" borderId="10" xfId="1" applyNumberFormat="1" applyFont="1" applyFill="1" applyBorder="1" applyAlignment="1">
      <alignment horizontal="center"/>
    </xf>
    <xf numFmtId="0" fontId="3" fillId="0" borderId="1" xfId="1" applyFont="1" applyFill="1" applyBorder="1"/>
    <xf numFmtId="0" fontId="3" fillId="0" borderId="5" xfId="1" applyFont="1" applyFill="1" applyBorder="1"/>
    <xf numFmtId="0" fontId="3" fillId="0" borderId="7" xfId="1" applyFont="1" applyFill="1" applyBorder="1"/>
    <xf numFmtId="0" fontId="3" fillId="0" borderId="8" xfId="1" applyFont="1" applyFill="1" applyBorder="1"/>
    <xf numFmtId="0" fontId="4" fillId="0" borderId="8" xfId="1" applyFont="1" applyFill="1" applyBorder="1"/>
    <xf numFmtId="0" fontId="3" fillId="0" borderId="13" xfId="1" applyFont="1" applyFill="1" applyBorder="1"/>
    <xf numFmtId="0" fontId="3" fillId="0" borderId="2" xfId="1" applyFont="1" applyFill="1" applyBorder="1"/>
    <xf numFmtId="0" fontId="3" fillId="0" borderId="3" xfId="1" applyFont="1" applyFill="1" applyBorder="1"/>
    <xf numFmtId="0" fontId="3" fillId="0" borderId="4" xfId="1" applyFont="1" applyFill="1" applyBorder="1"/>
    <xf numFmtId="0" fontId="3" fillId="0" borderId="12" xfId="1" applyFont="1" applyFill="1" applyBorder="1"/>
    <xf numFmtId="0" fontId="4" fillId="0" borderId="4" xfId="1" applyFont="1" applyFill="1" applyBorder="1" applyAlignment="1">
      <alignment horizontal="center" vertical="center"/>
    </xf>
    <xf numFmtId="0" fontId="5" fillId="2" borderId="4" xfId="1" applyFont="1" applyFill="1" applyBorder="1" applyAlignment="1">
      <alignment horizontal="left" vertical="center"/>
    </xf>
    <xf numFmtId="0" fontId="4" fillId="2" borderId="4" xfId="1" applyFont="1" applyFill="1" applyBorder="1" applyAlignment="1">
      <alignment horizontal="left" vertical="center"/>
    </xf>
    <xf numFmtId="0" fontId="5" fillId="2" borderId="4" xfId="1" applyFont="1" applyFill="1" applyBorder="1" applyAlignment="1">
      <alignment horizontal="left" vertical="center" wrapText="1"/>
    </xf>
    <xf numFmtId="49" fontId="4" fillId="2" borderId="0" xfId="1" applyNumberFormat="1" applyFont="1" applyFill="1" applyBorder="1" applyAlignment="1">
      <alignment horizontal="center" vertical="center"/>
    </xf>
    <xf numFmtId="0" fontId="5" fillId="2" borderId="0" xfId="1" applyFont="1" applyFill="1" applyBorder="1" applyAlignment="1">
      <alignment horizontal="left" vertical="center"/>
    </xf>
    <xf numFmtId="0" fontId="4" fillId="2" borderId="0" xfId="1" applyFont="1" applyFill="1" applyBorder="1" applyAlignment="1">
      <alignment horizontal="center"/>
    </xf>
    <xf numFmtId="2" fontId="4" fillId="2" borderId="0" xfId="1" applyNumberFormat="1" applyFont="1" applyFill="1" applyBorder="1"/>
    <xf numFmtId="0" fontId="4" fillId="2" borderId="0" xfId="1" applyFont="1" applyFill="1" applyBorder="1"/>
    <xf numFmtId="0" fontId="4" fillId="2" borderId="0" xfId="1" applyFont="1" applyFill="1" applyBorder="1" applyAlignment="1">
      <alignment horizontal="left"/>
    </xf>
    <xf numFmtId="0" fontId="5" fillId="2" borderId="0" xfId="1" applyFont="1" applyFill="1" applyBorder="1"/>
    <xf numFmtId="2" fontId="6" fillId="2" borderId="0" xfId="1" applyNumberFormat="1" applyFont="1" applyFill="1" applyBorder="1"/>
    <xf numFmtId="0" fontId="4" fillId="2" borderId="0" xfId="1" applyFont="1" applyFill="1"/>
    <xf numFmtId="2" fontId="4" fillId="2" borderId="0" xfId="1" applyNumberFormat="1" applyFont="1" applyFill="1"/>
    <xf numFmtId="0" fontId="5" fillId="0" borderId="4" xfId="1" applyFont="1" applyFill="1" applyBorder="1" applyAlignment="1">
      <alignment horizontal="center" vertical="center" wrapText="1"/>
    </xf>
    <xf numFmtId="0" fontId="4" fillId="2" borderId="4" xfId="1" applyFont="1" applyFill="1" applyBorder="1" applyAlignment="1">
      <alignment horizontal="center" vertical="center"/>
    </xf>
    <xf numFmtId="164" fontId="5" fillId="2" borderId="4"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49" fontId="4" fillId="2" borderId="4" xfId="1" applyNumberFormat="1" applyFont="1" applyFill="1" applyBorder="1" applyAlignment="1">
      <alignment horizontal="center" vertical="center"/>
    </xf>
    <xf numFmtId="0" fontId="3" fillId="0" borderId="9" xfId="1" applyFont="1" applyFill="1" applyBorder="1"/>
    <xf numFmtId="0" fontId="7" fillId="0" borderId="10" xfId="1" applyFont="1" applyFill="1" applyBorder="1"/>
    <xf numFmtId="0" fontId="4" fillId="0" borderId="10" xfId="1" applyFont="1" applyFill="1" applyBorder="1"/>
    <xf numFmtId="0" fontId="3" fillId="0" borderId="15" xfId="1" applyFont="1" applyFill="1" applyBorder="1"/>
    <xf numFmtId="2" fontId="5" fillId="0" borderId="4" xfId="1"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164" fontId="5" fillId="0" borderId="4" xfId="1" applyNumberFormat="1" applyFont="1" applyFill="1" applyBorder="1" applyAlignment="1">
      <alignment horizontal="center" vertical="center" wrapText="1"/>
    </xf>
    <xf numFmtId="0" fontId="4" fillId="0" borderId="4" xfId="1" applyFont="1" applyFill="1" applyBorder="1" applyAlignment="1">
      <alignment horizontal="center" vertical="center"/>
    </xf>
    <xf numFmtId="0" fontId="4" fillId="2" borderId="4" xfId="1" applyFont="1" applyFill="1" applyBorder="1" applyAlignment="1">
      <alignment horizontal="center" vertical="center"/>
    </xf>
    <xf numFmtId="167" fontId="5" fillId="2" borderId="4" xfId="1" applyNumberFormat="1" applyFont="1" applyFill="1" applyBorder="1" applyAlignment="1">
      <alignment horizontal="center" vertical="center" wrapText="1"/>
    </xf>
    <xf numFmtId="0" fontId="4" fillId="0" borderId="6" xfId="1" applyFont="1" applyFill="1" applyBorder="1" applyAlignment="1">
      <alignment vertical="center"/>
    </xf>
    <xf numFmtId="0" fontId="4" fillId="0" borderId="6" xfId="1" applyFont="1" applyFill="1" applyBorder="1" applyAlignment="1">
      <alignment horizontal="center" vertical="center"/>
    </xf>
    <xf numFmtId="0" fontId="5" fillId="2" borderId="4" xfId="1" applyFont="1" applyFill="1" applyBorder="1" applyAlignment="1">
      <alignment horizontal="right" vertical="center"/>
    </xf>
    <xf numFmtId="0" fontId="5" fillId="0" borderId="4" xfId="1" applyFont="1" applyFill="1" applyBorder="1" applyAlignment="1">
      <alignment horizontal="center" vertical="center"/>
    </xf>
    <xf numFmtId="0" fontId="3" fillId="0" borderId="4" xfId="1" applyFont="1" applyFill="1" applyBorder="1" applyAlignment="1">
      <alignment vertical="center"/>
    </xf>
    <xf numFmtId="0" fontId="4" fillId="0" borderId="4" xfId="1" applyFont="1" applyFill="1" applyBorder="1" applyAlignment="1">
      <alignment vertical="center"/>
    </xf>
    <xf numFmtId="2" fontId="4" fillId="2" borderId="4" xfId="1" applyNumberFormat="1" applyFont="1" applyFill="1" applyBorder="1" applyAlignment="1">
      <alignment horizontal="center" vertical="center"/>
    </xf>
    <xf numFmtId="1" fontId="5" fillId="2" borderId="4" xfId="1" applyNumberFormat="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0" fontId="7" fillId="0" borderId="4" xfId="1" applyFont="1" applyFill="1" applyBorder="1" applyAlignment="1">
      <alignment vertical="center"/>
    </xf>
    <xf numFmtId="0" fontId="5" fillId="0" borderId="6" xfId="1" applyFont="1" applyFill="1" applyBorder="1" applyAlignment="1">
      <alignment horizontal="center" vertical="center"/>
    </xf>
    <xf numFmtId="49" fontId="11" fillId="2" borderId="4" xfId="2" applyNumberFormat="1" applyFont="1" applyFill="1" applyBorder="1" applyAlignment="1">
      <alignment horizontal="center" vertical="center"/>
    </xf>
    <xf numFmtId="0" fontId="10" fillId="0" borderId="0" xfId="2" applyFont="1" applyAlignment="1">
      <alignment horizontal="center" vertical="center"/>
    </xf>
    <xf numFmtId="49" fontId="11" fillId="0" borderId="0" xfId="2" applyNumberFormat="1" applyFont="1" applyAlignment="1">
      <alignment horizontal="center" vertical="center"/>
    </xf>
    <xf numFmtId="49" fontId="3" fillId="3" borderId="4" xfId="2" applyNumberFormat="1" applyFont="1" applyFill="1" applyBorder="1" applyAlignment="1">
      <alignment horizontal="center" vertical="center"/>
    </xf>
    <xf numFmtId="0" fontId="11" fillId="0" borderId="4" xfId="2" applyFont="1" applyFill="1" applyBorder="1" applyAlignment="1">
      <alignment horizontal="center" vertical="center"/>
    </xf>
    <xf numFmtId="2" fontId="12" fillId="0" borderId="4" xfId="2" applyNumberFormat="1" applyFont="1" applyFill="1" applyBorder="1" applyAlignment="1">
      <alignment horizontal="center" vertical="center"/>
    </xf>
    <xf numFmtId="2" fontId="7" fillId="2" borderId="4" xfId="2" applyNumberFormat="1" applyFont="1" applyFill="1" applyBorder="1" applyAlignment="1">
      <alignment horizontal="center" vertical="center"/>
    </xf>
    <xf numFmtId="2" fontId="3" fillId="2" borderId="4" xfId="2" applyNumberFormat="1" applyFont="1" applyFill="1" applyBorder="1" applyAlignment="1">
      <alignment horizontal="center" vertical="center"/>
    </xf>
    <xf numFmtId="2" fontId="11" fillId="2" borderId="4" xfId="2" applyNumberFormat="1" applyFont="1" applyFill="1" applyBorder="1" applyAlignment="1">
      <alignment horizontal="center" vertical="center"/>
    </xf>
    <xf numFmtId="164" fontId="3" fillId="2" borderId="4" xfId="2" applyNumberFormat="1" applyFont="1" applyFill="1" applyBorder="1" applyAlignment="1">
      <alignment horizontal="center" vertical="center"/>
    </xf>
    <xf numFmtId="2" fontId="17" fillId="2" borderId="4" xfId="2" applyNumberFormat="1" applyFont="1" applyFill="1" applyBorder="1" applyAlignment="1">
      <alignment horizontal="center" vertical="center"/>
    </xf>
    <xf numFmtId="2" fontId="7" fillId="3" borderId="4" xfId="2" applyNumberFormat="1" applyFont="1" applyFill="1" applyBorder="1" applyAlignment="1">
      <alignment horizontal="center" vertical="center"/>
    </xf>
    <xf numFmtId="0" fontId="11" fillId="0" borderId="6" xfId="2" applyFont="1" applyFill="1" applyBorder="1" applyAlignment="1">
      <alignment horizontal="center" vertical="center"/>
    </xf>
    <xf numFmtId="2" fontId="7" fillId="2" borderId="6" xfId="2" applyNumberFormat="1" applyFont="1" applyFill="1" applyBorder="1" applyAlignment="1">
      <alignment horizontal="center" vertical="center"/>
    </xf>
    <xf numFmtId="2" fontId="3" fillId="2" borderId="6" xfId="2" applyNumberFormat="1" applyFont="1" applyFill="1" applyBorder="1" applyAlignment="1">
      <alignment horizontal="center" vertical="center"/>
    </xf>
    <xf numFmtId="1" fontId="12" fillId="0" borderId="4" xfId="2" applyNumberFormat="1" applyFont="1" applyFill="1" applyBorder="1" applyAlignment="1">
      <alignment horizontal="center" vertical="center"/>
    </xf>
    <xf numFmtId="1" fontId="7" fillId="2" borderId="4" xfId="2" applyNumberFormat="1" applyFont="1" applyFill="1" applyBorder="1" applyAlignment="1">
      <alignment horizontal="center" vertical="center"/>
    </xf>
    <xf numFmtId="1" fontId="3" fillId="2" borderId="4" xfId="2" applyNumberFormat="1" applyFont="1" applyFill="1" applyBorder="1" applyAlignment="1">
      <alignment horizontal="center" vertical="center"/>
    </xf>
    <xf numFmtId="0" fontId="3" fillId="3" borderId="4" xfId="2" applyFont="1" applyFill="1" applyBorder="1"/>
    <xf numFmtId="0" fontId="4" fillId="0" borderId="4" xfId="1" applyFont="1" applyFill="1" applyBorder="1" applyAlignment="1">
      <alignment horizontal="center" vertical="center"/>
    </xf>
    <xf numFmtId="0" fontId="3" fillId="0" borderId="4" xfId="1" applyFont="1" applyFill="1" applyBorder="1" applyAlignment="1">
      <alignment horizontal="left" vertical="center"/>
    </xf>
    <xf numFmtId="2" fontId="3" fillId="0" borderId="4" xfId="2" applyNumberFormat="1" applyFont="1" applyFill="1" applyBorder="1" applyAlignment="1">
      <alignment horizontal="center" vertical="center"/>
    </xf>
    <xf numFmtId="168" fontId="12" fillId="0" borderId="4" xfId="2" applyNumberFormat="1" applyFont="1" applyFill="1" applyBorder="1" applyAlignment="1">
      <alignment horizontal="center" vertical="center"/>
    </xf>
    <xf numFmtId="0" fontId="10" fillId="0" borderId="0" xfId="2" applyFont="1" applyAlignment="1">
      <alignment horizontal="center"/>
    </xf>
    <xf numFmtId="2" fontId="4" fillId="2" borderId="4" xfId="1" applyNumberFormat="1" applyFont="1" applyFill="1" applyBorder="1" applyAlignment="1">
      <alignment horizontal="center"/>
    </xf>
    <xf numFmtId="164" fontId="4" fillId="2" borderId="4" xfId="1" applyNumberFormat="1" applyFont="1" applyFill="1" applyBorder="1" applyAlignment="1">
      <alignment horizontal="center"/>
    </xf>
    <xf numFmtId="0" fontId="3" fillId="2" borderId="4" xfId="1" applyFont="1" applyFill="1" applyBorder="1" applyAlignment="1">
      <alignment horizontal="center" vertical="center"/>
    </xf>
    <xf numFmtId="0" fontId="7" fillId="2" borderId="4" xfId="1" applyFont="1" applyFill="1" applyBorder="1" applyAlignment="1">
      <alignment horizontal="left" vertical="center"/>
    </xf>
    <xf numFmtId="164" fontId="7" fillId="2" borderId="4" xfId="1" applyNumberFormat="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2" fontId="7" fillId="2" borderId="4" xfId="1" applyNumberFormat="1" applyFont="1" applyFill="1" applyBorder="1" applyAlignment="1">
      <alignment horizontal="center" vertical="center" wrapText="1"/>
    </xf>
    <xf numFmtId="2" fontId="7" fillId="0" borderId="4"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xf>
    <xf numFmtId="2" fontId="3" fillId="2" borderId="4" xfId="1" applyNumberFormat="1" applyFont="1" applyFill="1" applyBorder="1" applyAlignment="1">
      <alignment horizontal="center" vertical="center"/>
    </xf>
    <xf numFmtId="2" fontId="7" fillId="2" borderId="4"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0" fontId="3" fillId="0" borderId="4" xfId="1" applyFont="1" applyFill="1" applyBorder="1" applyAlignment="1">
      <alignment horizontal="center" vertical="center"/>
    </xf>
    <xf numFmtId="2" fontId="3" fillId="0" borderId="4" xfId="1" applyNumberFormat="1" applyFont="1" applyFill="1" applyBorder="1" applyAlignment="1">
      <alignment horizontal="center" vertical="center"/>
    </xf>
    <xf numFmtId="2" fontId="7" fillId="0"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2" fontId="10" fillId="2" borderId="4" xfId="2" applyNumberFormat="1" applyFont="1" applyFill="1" applyBorder="1" applyAlignment="1">
      <alignment horizontal="center" vertical="center"/>
    </xf>
    <xf numFmtId="164" fontId="10" fillId="2" borderId="4" xfId="2" applyNumberFormat="1" applyFont="1" applyFill="1" applyBorder="1" applyAlignment="1">
      <alignment horizontal="center" vertical="center"/>
    </xf>
    <xf numFmtId="1" fontId="12" fillId="0" borderId="4" xfId="2" applyNumberFormat="1" applyFont="1" applyFill="1" applyBorder="1" applyAlignment="1">
      <alignment horizontal="center"/>
    </xf>
    <xf numFmtId="2" fontId="14" fillId="2" borderId="4" xfId="2" applyNumberFormat="1" applyFont="1" applyFill="1" applyBorder="1" applyAlignment="1">
      <alignment horizontal="center" vertical="center"/>
    </xf>
    <xf numFmtId="2" fontId="14" fillId="0" borderId="4" xfId="2" applyNumberFormat="1" applyFont="1" applyFill="1" applyBorder="1" applyAlignment="1">
      <alignment horizontal="center" vertical="center"/>
    </xf>
    <xf numFmtId="0" fontId="21" fillId="0" borderId="4" xfId="2" applyFont="1" applyBorder="1"/>
    <xf numFmtId="49" fontId="10" fillId="0" borderId="4" xfId="2" applyNumberFormat="1" applyFont="1" applyFill="1" applyBorder="1" applyAlignment="1">
      <alignment horizontal="center"/>
    </xf>
    <xf numFmtId="1" fontId="10" fillId="2" borderId="4" xfId="2" applyNumberFormat="1" applyFont="1" applyFill="1" applyBorder="1"/>
    <xf numFmtId="164" fontId="12" fillId="2" borderId="4" xfId="2"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xf>
    <xf numFmtId="0" fontId="3" fillId="0" borderId="4" xfId="1" applyFont="1" applyFill="1" applyBorder="1" applyAlignment="1">
      <alignment horizontal="left" vertical="center"/>
    </xf>
    <xf numFmtId="2" fontId="11" fillId="0" borderId="4" xfId="2" applyNumberFormat="1" applyFont="1" applyFill="1" applyBorder="1" applyAlignment="1">
      <alignment horizontal="center" vertical="center"/>
    </xf>
    <xf numFmtId="2" fontId="10" fillId="0" borderId="4" xfId="2" applyNumberFormat="1" applyFont="1" applyFill="1" applyBorder="1" applyAlignment="1">
      <alignment horizontal="center" vertical="center"/>
    </xf>
    <xf numFmtId="0" fontId="9" fillId="0" borderId="0" xfId="2" applyFill="1"/>
    <xf numFmtId="169" fontId="12" fillId="2" borderId="4" xfId="2" applyNumberFormat="1" applyFont="1" applyFill="1" applyBorder="1" applyAlignment="1">
      <alignment horizontal="center" vertical="center" wrapText="1"/>
    </xf>
    <xf numFmtId="169" fontId="10" fillId="2" borderId="4" xfId="2" applyNumberFormat="1" applyFont="1" applyFill="1" applyBorder="1" applyAlignment="1">
      <alignment horizontal="center" vertical="center"/>
    </xf>
    <xf numFmtId="1" fontId="10" fillId="0" borderId="4" xfId="2" applyNumberFormat="1" applyFont="1" applyFill="1" applyBorder="1"/>
    <xf numFmtId="49" fontId="4" fillId="2" borderId="4" xfId="1" applyNumberFormat="1" applyFont="1" applyFill="1" applyBorder="1" applyAlignment="1">
      <alignment horizontal="center" vertical="center"/>
    </xf>
    <xf numFmtId="0" fontId="4" fillId="2" borderId="4" xfId="1" applyFont="1" applyFill="1" applyBorder="1" applyAlignment="1">
      <alignment horizontal="left" vertical="center"/>
    </xf>
    <xf numFmtId="0" fontId="5" fillId="2" borderId="4" xfId="1" applyFont="1" applyFill="1" applyBorder="1" applyAlignment="1">
      <alignment horizontal="left" vertical="center"/>
    </xf>
    <xf numFmtId="0" fontId="4" fillId="0" borderId="4" xfId="1" applyFont="1" applyFill="1" applyBorder="1" applyAlignment="1">
      <alignment horizontal="center" vertical="center"/>
    </xf>
    <xf numFmtId="0" fontId="4" fillId="0" borderId="4" xfId="1" applyFont="1" applyFill="1" applyBorder="1" applyAlignment="1">
      <alignment horizontal="left" vertical="center"/>
    </xf>
    <xf numFmtId="2" fontId="10" fillId="2" borderId="4" xfId="2" applyNumberFormat="1" applyFont="1" applyFill="1" applyBorder="1"/>
    <xf numFmtId="0" fontId="22" fillId="0" borderId="0" xfId="2" applyFont="1" applyAlignment="1">
      <alignment vertical="center" wrapText="1"/>
    </xf>
    <xf numFmtId="0" fontId="7" fillId="0" borderId="4" xfId="1" applyFont="1" applyFill="1" applyBorder="1" applyAlignment="1">
      <alignment horizontal="center" vertical="center"/>
    </xf>
    <xf numFmtId="0" fontId="16" fillId="0" borderId="4" xfId="1" applyFont="1" applyFill="1" applyBorder="1" applyAlignment="1">
      <alignment horizontal="left" vertical="center" wrapText="1"/>
    </xf>
    <xf numFmtId="49" fontId="4" fillId="0" borderId="4" xfId="1" applyNumberFormat="1" applyFont="1" applyFill="1" applyBorder="1" applyAlignment="1">
      <alignment horizontal="center" vertical="center"/>
    </xf>
    <xf numFmtId="0" fontId="4" fillId="0" borderId="4" xfId="1" applyFont="1" applyFill="1" applyBorder="1" applyAlignment="1">
      <alignment horizontal="left" vertical="center"/>
    </xf>
    <xf numFmtId="0" fontId="4" fillId="0" borderId="4" xfId="1" applyFont="1" applyFill="1" applyBorder="1" applyAlignment="1">
      <alignment horizontal="center" vertical="center"/>
    </xf>
    <xf numFmtId="0" fontId="5" fillId="0" borderId="14" xfId="1" applyFont="1" applyFill="1" applyBorder="1" applyAlignment="1">
      <alignment horizontal="center"/>
    </xf>
    <xf numFmtId="0" fontId="4" fillId="2" borderId="4" xfId="1" applyFont="1" applyFill="1" applyBorder="1" applyAlignment="1">
      <alignment horizontal="center" vertical="center"/>
    </xf>
    <xf numFmtId="0" fontId="5" fillId="2" borderId="4" xfId="1" applyFont="1" applyFill="1" applyBorder="1" applyAlignment="1">
      <alignment horizontal="left" vertical="center"/>
    </xf>
    <xf numFmtId="49" fontId="4" fillId="2" borderId="4" xfId="1" applyNumberFormat="1" applyFont="1" applyFill="1" applyBorder="1" applyAlignment="1">
      <alignment horizontal="center" vertical="center"/>
    </xf>
    <xf numFmtId="0" fontId="4" fillId="2" borderId="4" xfId="1" applyFont="1" applyFill="1" applyBorder="1" applyAlignment="1">
      <alignment horizontal="left" vertical="center"/>
    </xf>
    <xf numFmtId="0" fontId="5" fillId="2" borderId="4" xfId="1" applyFont="1" applyFill="1" applyBorder="1" applyAlignment="1">
      <alignment horizontal="left" vertical="center" wrapText="1"/>
    </xf>
    <xf numFmtId="0" fontId="4" fillId="2" borderId="4" xfId="1" applyFont="1" applyFill="1" applyBorder="1" applyAlignment="1">
      <alignment horizontal="left" vertical="center" wrapText="1"/>
    </xf>
    <xf numFmtId="0" fontId="2" fillId="0" borderId="0" xfId="1" applyFont="1" applyFill="1" applyAlignment="1">
      <alignment horizontal="center" wrapText="1"/>
    </xf>
    <xf numFmtId="0" fontId="4" fillId="0" borderId="4" xfId="1" applyFont="1" applyFill="1" applyBorder="1" applyAlignment="1">
      <alignment horizontal="center" vertical="center" wrapText="1"/>
    </xf>
    <xf numFmtId="49" fontId="4" fillId="0" borderId="6" xfId="1" applyNumberFormat="1" applyFont="1" applyFill="1" applyBorder="1" applyAlignment="1">
      <alignment horizontal="center" vertical="center"/>
    </xf>
    <xf numFmtId="49" fontId="4" fillId="0" borderId="10" xfId="1" applyNumberFormat="1" applyFont="1" applyFill="1" applyBorder="1" applyAlignment="1">
      <alignment horizontal="center" vertical="center"/>
    </xf>
    <xf numFmtId="0" fontId="4" fillId="0" borderId="6" xfId="1" applyFont="1" applyFill="1" applyBorder="1" applyAlignment="1">
      <alignment horizontal="center" vertical="center"/>
    </xf>
    <xf numFmtId="0" fontId="4" fillId="0" borderId="10" xfId="1" applyFont="1" applyFill="1" applyBorder="1" applyAlignment="1">
      <alignment horizontal="center" vertical="center"/>
    </xf>
    <xf numFmtId="0" fontId="5" fillId="0" borderId="0" xfId="1" applyFont="1" applyFill="1" applyBorder="1" applyAlignment="1">
      <alignment horizontal="center"/>
    </xf>
    <xf numFmtId="49" fontId="11" fillId="0" borderId="4" xfId="2" applyNumberFormat="1" applyFont="1" applyFill="1" applyBorder="1" applyAlignment="1">
      <alignment horizontal="center" vertical="center"/>
    </xf>
    <xf numFmtId="0" fontId="12" fillId="0" borderId="0" xfId="2" applyFont="1" applyAlignment="1">
      <alignment horizontal="center" wrapText="1"/>
    </xf>
    <xf numFmtId="0" fontId="9" fillId="0" borderId="0" xfId="2" applyAlignment="1">
      <alignment horizontal="center" wrapText="1"/>
    </xf>
    <xf numFmtId="49" fontId="3" fillId="0" borderId="4" xfId="1" applyNumberFormat="1" applyFont="1" applyFill="1" applyBorder="1" applyAlignment="1">
      <alignment horizontal="center" vertical="center"/>
    </xf>
    <xf numFmtId="0" fontId="3" fillId="0" borderId="4" xfId="1" applyFont="1" applyFill="1" applyBorder="1" applyAlignment="1">
      <alignment horizontal="left" vertical="center"/>
    </xf>
    <xf numFmtId="0" fontId="15" fillId="0" borderId="0" xfId="2" applyFont="1" applyAlignment="1">
      <alignment horizontal="center" wrapText="1"/>
    </xf>
    <xf numFmtId="0" fontId="7" fillId="0" borderId="4" xfId="1" applyFont="1" applyFill="1" applyBorder="1" applyAlignment="1">
      <alignment horizontal="left" vertical="center"/>
    </xf>
    <xf numFmtId="0" fontId="20" fillId="0" borderId="0" xfId="2" applyFont="1" applyAlignment="1">
      <alignment horizontal="center" wrapText="1"/>
    </xf>
    <xf numFmtId="49" fontId="10" fillId="0" borderId="6" xfId="2" applyNumberFormat="1" applyFont="1" applyFill="1" applyBorder="1" applyAlignment="1">
      <alignment horizontal="center" vertical="center"/>
    </xf>
    <xf numFmtId="49" fontId="10" fillId="0" borderId="10" xfId="2" applyNumberFormat="1" applyFont="1" applyFill="1" applyBorder="1" applyAlignment="1">
      <alignment horizontal="center" vertical="center"/>
    </xf>
    <xf numFmtId="2" fontId="12" fillId="0" borderId="4" xfId="2" applyNumberFormat="1" applyFont="1" applyFill="1" applyBorder="1" applyAlignment="1">
      <alignment vertical="center" wrapText="1"/>
    </xf>
    <xf numFmtId="0" fontId="21" fillId="0" borderId="4" xfId="2" applyFont="1" applyBorder="1" applyAlignment="1">
      <alignment vertical="center" wrapText="1"/>
    </xf>
    <xf numFmtId="0" fontId="22" fillId="0" borderId="0" xfId="2" applyFont="1" applyAlignment="1">
      <alignment horizontal="center" wrapText="1"/>
    </xf>
    <xf numFmtId="1" fontId="12" fillId="0" borderId="6" xfId="2" applyNumberFormat="1" applyFont="1" applyFill="1" applyBorder="1" applyAlignment="1">
      <alignment horizontal="center" vertical="center"/>
    </xf>
    <xf numFmtId="1" fontId="12" fillId="0" borderId="10" xfId="2" applyNumberFormat="1" applyFont="1" applyFill="1" applyBorder="1" applyAlignment="1">
      <alignment horizontal="center" vertical="center"/>
    </xf>
    <xf numFmtId="0" fontId="7" fillId="0" borderId="0" xfId="1" applyFont="1" applyFill="1" applyAlignment="1">
      <alignment horizontal="center" wrapText="1"/>
    </xf>
    <xf numFmtId="0" fontId="3" fillId="0" borderId="4" xfId="1" applyFont="1" applyFill="1" applyBorder="1" applyAlignment="1">
      <alignment horizontal="left" vertical="center" wrapText="1"/>
    </xf>
    <xf numFmtId="49" fontId="7" fillId="0" borderId="4" xfId="1" applyNumberFormat="1" applyFont="1" applyFill="1" applyBorder="1" applyAlignment="1">
      <alignment horizontal="center" vertical="center"/>
    </xf>
    <xf numFmtId="0" fontId="7" fillId="0" borderId="4" xfId="1" applyFont="1" applyFill="1" applyBorder="1" applyAlignment="1">
      <alignment horizontal="left" vertical="center" wrapText="1"/>
    </xf>
    <xf numFmtId="0" fontId="23" fillId="0" borderId="0" xfId="2" applyFont="1" applyAlignment="1">
      <alignment horizontal="center" wrapText="1"/>
    </xf>
    <xf numFmtId="49" fontId="24" fillId="0" borderId="6" xfId="2" applyNumberFormat="1" applyFont="1" applyBorder="1" applyAlignment="1">
      <alignment horizontal="center" vertical="center"/>
    </xf>
    <xf numFmtId="0" fontId="24" fillId="0" borderId="6" xfId="2" applyFont="1" applyBorder="1" applyAlignment="1">
      <alignment horizontal="center" vertical="center"/>
    </xf>
    <xf numFmtId="0" fontId="24" fillId="0" borderId="4" xfId="2" applyFont="1" applyBorder="1" applyAlignment="1">
      <alignment horizontal="center" vertical="center" wrapText="1"/>
    </xf>
    <xf numFmtId="49" fontId="24" fillId="0" borderId="10" xfId="2" applyNumberFormat="1" applyFont="1" applyBorder="1" applyAlignment="1">
      <alignment horizontal="center" vertical="center"/>
    </xf>
    <xf numFmtId="0" fontId="24" fillId="0" borderId="10" xfId="2" applyFont="1" applyBorder="1" applyAlignment="1">
      <alignment horizontal="center" vertical="center"/>
    </xf>
    <xf numFmtId="0" fontId="19" fillId="0" borderId="4" xfId="2" applyFont="1" applyBorder="1" applyAlignment="1">
      <alignment horizontal="center" vertical="center" wrapText="1"/>
    </xf>
    <xf numFmtId="165" fontId="24" fillId="0" borderId="4" xfId="2" applyNumberFormat="1" applyFont="1" applyBorder="1" applyAlignment="1">
      <alignment horizontal="center" vertical="center"/>
    </xf>
    <xf numFmtId="2" fontId="24" fillId="0" borderId="4" xfId="2" applyNumberFormat="1" applyFont="1" applyBorder="1" applyAlignment="1">
      <alignment horizontal="center" vertical="center"/>
    </xf>
    <xf numFmtId="49" fontId="5" fillId="2" borderId="4"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5" fillId="2" borderId="4" xfId="1" applyFont="1" applyFill="1" applyBorder="1" applyAlignment="1">
      <alignment horizontal="center" vertical="center"/>
    </xf>
    <xf numFmtId="2" fontId="4" fillId="2" borderId="4" xfId="1" applyNumberFormat="1" applyFont="1" applyFill="1" applyBorder="1" applyAlignment="1">
      <alignment horizontal="left" vertical="center" wrapText="1"/>
    </xf>
    <xf numFmtId="49" fontId="5" fillId="0" borderId="6"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0" fontId="7" fillId="2" borderId="4" xfId="1" applyFont="1" applyFill="1" applyBorder="1" applyAlignment="1">
      <alignment horizontal="center" vertical="center"/>
    </xf>
    <xf numFmtId="49" fontId="7" fillId="2" borderId="4" xfId="1" applyNumberFormat="1" applyFont="1" applyFill="1" applyBorder="1" applyAlignment="1">
      <alignment horizontal="center" vertical="center"/>
    </xf>
    <xf numFmtId="0" fontId="24" fillId="0" borderId="4" xfId="2" applyFont="1" applyBorder="1" applyAlignment="1">
      <alignment horizontal="center" vertical="center"/>
    </xf>
  </cellXfs>
  <cellStyles count="4">
    <cellStyle name="Денежный 2" xfId="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3;&#1045;&#1058;%20&#1058;&#1056;%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6"/>
      <sheetName val="февраль 2016"/>
      <sheetName val="март 2016"/>
      <sheetName val="1 кв."/>
      <sheetName val="апрель 2016"/>
      <sheetName val="май 2016"/>
      <sheetName val="июнь 2016"/>
      <sheetName val="2 кв."/>
      <sheetName val="1 полугодие"/>
      <sheetName val="июль 2016"/>
      <sheetName val="август 2016"/>
      <sheetName val="сентябрь 2016"/>
      <sheetName val="3 кв."/>
      <sheetName val="9 мес."/>
      <sheetName val="расчет с тариф."/>
    </sheetNames>
    <sheetDataSet>
      <sheetData sheetId="0"/>
      <sheetData sheetId="1"/>
      <sheetData sheetId="2"/>
      <sheetData sheetId="3"/>
      <sheetData sheetId="4"/>
      <sheetData sheetId="5"/>
      <sheetData sheetId="6"/>
      <sheetData sheetId="7"/>
      <sheetData sheetId="8">
        <row r="7">
          <cell r="E7">
            <v>6174.9449999999997</v>
          </cell>
          <cell r="F7">
            <v>14474.103999999999</v>
          </cell>
        </row>
        <row r="8">
          <cell r="F8">
            <v>0</v>
          </cell>
        </row>
        <row r="9">
          <cell r="E9">
            <v>0.08</v>
          </cell>
          <cell r="F9">
            <v>0</v>
          </cell>
        </row>
        <row r="10">
          <cell r="E10">
            <v>112.496</v>
          </cell>
          <cell r="F10">
            <v>0</v>
          </cell>
        </row>
        <row r="11">
          <cell r="E11">
            <v>0</v>
          </cell>
          <cell r="F11">
            <v>0</v>
          </cell>
        </row>
        <row r="12">
          <cell r="E12">
            <v>0</v>
          </cell>
          <cell r="F12">
            <v>0</v>
          </cell>
        </row>
        <row r="13">
          <cell r="E13">
            <v>0.08</v>
          </cell>
          <cell r="F13">
            <v>0</v>
          </cell>
        </row>
        <row r="14">
          <cell r="E14">
            <v>112.496</v>
          </cell>
          <cell r="F14">
            <v>0</v>
          </cell>
        </row>
        <row r="15">
          <cell r="E15">
            <v>0</v>
          </cell>
          <cell r="F15">
            <v>0</v>
          </cell>
        </row>
        <row r="16">
          <cell r="E16">
            <v>0</v>
          </cell>
          <cell r="F16">
            <v>0</v>
          </cell>
        </row>
        <row r="17">
          <cell r="E17">
            <v>0</v>
          </cell>
          <cell r="F17">
            <v>0</v>
          </cell>
        </row>
        <row r="18">
          <cell r="E18">
            <v>0</v>
          </cell>
          <cell r="F18">
            <v>0</v>
          </cell>
        </row>
        <row r="19">
          <cell r="E19">
            <v>0</v>
          </cell>
          <cell r="F19">
            <v>0</v>
          </cell>
        </row>
        <row r="20">
          <cell r="E20">
            <v>0</v>
          </cell>
          <cell r="F20">
            <v>0</v>
          </cell>
        </row>
        <row r="21">
          <cell r="E21">
            <v>0</v>
          </cell>
          <cell r="F21">
            <v>0</v>
          </cell>
        </row>
        <row r="22">
          <cell r="E22">
            <v>0</v>
          </cell>
          <cell r="F22">
            <v>0</v>
          </cell>
        </row>
        <row r="23">
          <cell r="E23">
            <v>0</v>
          </cell>
          <cell r="F23">
            <v>0</v>
          </cell>
        </row>
        <row r="24">
          <cell r="E24">
            <v>0</v>
          </cell>
          <cell r="F24">
            <v>0</v>
          </cell>
        </row>
        <row r="25">
          <cell r="E25">
            <v>0</v>
          </cell>
          <cell r="F25">
            <v>0</v>
          </cell>
        </row>
        <row r="26">
          <cell r="E26">
            <v>0</v>
          </cell>
          <cell r="F26">
            <v>0</v>
          </cell>
        </row>
        <row r="27">
          <cell r="E27">
            <v>0</v>
          </cell>
          <cell r="F27">
            <v>4.6591999999999993</v>
          </cell>
        </row>
        <row r="28">
          <cell r="E28">
            <v>0</v>
          </cell>
          <cell r="F28">
            <v>1868.1959999999999</v>
          </cell>
        </row>
        <row r="29">
          <cell r="E29">
            <v>0.81540000000000001</v>
          </cell>
          <cell r="F29">
            <v>0.21370000000000003</v>
          </cell>
        </row>
        <row r="30">
          <cell r="E30">
            <v>681.245</v>
          </cell>
          <cell r="F30">
            <v>227.89600000000002</v>
          </cell>
        </row>
        <row r="31">
          <cell r="E31">
            <v>8.5549999999999997</v>
          </cell>
          <cell r="F31">
            <v>29.228000000000002</v>
          </cell>
        </row>
        <row r="32">
          <cell r="E32">
            <v>21</v>
          </cell>
          <cell r="F32">
            <v>51</v>
          </cell>
        </row>
        <row r="33">
          <cell r="E33">
            <v>2514.63</v>
          </cell>
          <cell r="F33">
            <v>11438.695</v>
          </cell>
        </row>
        <row r="34">
          <cell r="E34">
            <v>0</v>
          </cell>
          <cell r="F34">
            <v>0</v>
          </cell>
        </row>
        <row r="35">
          <cell r="E35">
            <v>0</v>
          </cell>
          <cell r="F35">
            <v>0</v>
          </cell>
        </row>
        <row r="36">
          <cell r="E36">
            <v>0.28860000000000008</v>
          </cell>
          <cell r="F36">
            <v>0</v>
          </cell>
        </row>
        <row r="37">
          <cell r="E37">
            <v>224.09199999999998</v>
          </cell>
          <cell r="F37">
            <v>0</v>
          </cell>
        </row>
        <row r="38">
          <cell r="E38">
            <v>485</v>
          </cell>
          <cell r="F38">
            <v>0</v>
          </cell>
        </row>
        <row r="39">
          <cell r="E39">
            <v>253.19400000000002</v>
          </cell>
          <cell r="F39">
            <v>0</v>
          </cell>
        </row>
        <row r="40">
          <cell r="E40">
            <v>0</v>
          </cell>
          <cell r="F40">
            <v>0</v>
          </cell>
        </row>
        <row r="41">
          <cell r="E41">
            <v>0</v>
          </cell>
          <cell r="F41">
            <v>0</v>
          </cell>
        </row>
        <row r="42">
          <cell r="E42">
            <v>0</v>
          </cell>
          <cell r="F42">
            <v>0.83740000000000003</v>
          </cell>
        </row>
        <row r="43">
          <cell r="E43">
            <v>0</v>
          </cell>
          <cell r="F43">
            <v>939.31700000000012</v>
          </cell>
        </row>
        <row r="44">
          <cell r="E44">
            <v>1057</v>
          </cell>
          <cell r="F44">
            <v>0</v>
          </cell>
        </row>
        <row r="45">
          <cell r="E45">
            <v>602.05100000000004</v>
          </cell>
          <cell r="F45">
            <v>0</v>
          </cell>
        </row>
        <row r="46">
          <cell r="E46">
            <v>11</v>
          </cell>
          <cell r="F46">
            <v>0</v>
          </cell>
        </row>
        <row r="47">
          <cell r="E47">
            <v>202.18600000000004</v>
          </cell>
          <cell r="F47">
            <v>0</v>
          </cell>
        </row>
        <row r="48">
          <cell r="E48">
            <v>615</v>
          </cell>
          <cell r="F48">
            <v>0</v>
          </cell>
        </row>
        <row r="49">
          <cell r="E49">
            <v>316.95400000000001</v>
          </cell>
          <cell r="F49">
            <v>0</v>
          </cell>
        </row>
        <row r="50">
          <cell r="E50">
            <v>0.8156000000000001</v>
          </cell>
          <cell r="F50">
            <v>0</v>
          </cell>
        </row>
        <row r="51">
          <cell r="E51">
            <v>1138.26</v>
          </cell>
          <cell r="F51">
            <v>0</v>
          </cell>
        </row>
        <row r="52">
          <cell r="E52">
            <v>18</v>
          </cell>
          <cell r="F52">
            <v>0</v>
          </cell>
        </row>
        <row r="53">
          <cell r="E53">
            <v>129.83699999999999</v>
          </cell>
          <cell r="F53">
            <v>0</v>
          </cell>
        </row>
        <row r="54">
          <cell r="E54">
            <v>0</v>
          </cell>
          <cell r="F54">
            <v>0</v>
          </cell>
        </row>
        <row r="55">
          <cell r="E55">
            <v>0</v>
          </cell>
          <cell r="F55">
            <v>0</v>
          </cell>
        </row>
        <row r="56">
          <cell r="E56">
            <v>0</v>
          </cell>
          <cell r="F56">
            <v>0</v>
          </cell>
        </row>
        <row r="57">
          <cell r="E57">
            <v>0</v>
          </cell>
          <cell r="F57">
            <v>0</v>
          </cell>
        </row>
        <row r="58">
          <cell r="E58">
            <v>0</v>
          </cell>
          <cell r="F58">
            <v>0</v>
          </cell>
        </row>
        <row r="59">
          <cell r="E59">
            <v>0</v>
          </cell>
          <cell r="F59">
            <v>0</v>
          </cell>
        </row>
        <row r="60">
          <cell r="E60">
            <v>0</v>
          </cell>
          <cell r="F60">
            <v>0</v>
          </cell>
        </row>
        <row r="61">
          <cell r="E61">
            <v>0</v>
          </cell>
          <cell r="F61">
            <v>0</v>
          </cell>
        </row>
        <row r="62">
          <cell r="E62">
            <v>0</v>
          </cell>
          <cell r="F62">
            <v>0</v>
          </cell>
        </row>
        <row r="63">
          <cell r="E63">
            <v>0</v>
          </cell>
          <cell r="F63">
            <v>0</v>
          </cell>
        </row>
        <row r="64">
          <cell r="E64">
            <v>0</v>
          </cell>
          <cell r="F64">
            <v>0</v>
          </cell>
        </row>
        <row r="65">
          <cell r="E65">
            <v>0</v>
          </cell>
          <cell r="F65">
            <v>0</v>
          </cell>
        </row>
        <row r="66">
          <cell r="E66">
            <v>3480.8843999999999</v>
          </cell>
          <cell r="F66">
            <v>0</v>
          </cell>
        </row>
        <row r="67">
          <cell r="E67">
            <v>2.5156000000000009</v>
          </cell>
          <cell r="F67">
            <v>0</v>
          </cell>
        </row>
        <row r="68">
          <cell r="E68">
            <v>2912.6934000000001</v>
          </cell>
          <cell r="F68">
            <v>0</v>
          </cell>
        </row>
        <row r="69">
          <cell r="E69">
            <v>0.20300000000000001</v>
          </cell>
          <cell r="F69">
            <v>0</v>
          </cell>
        </row>
        <row r="70">
          <cell r="E70">
            <v>177.58000000000004</v>
          </cell>
          <cell r="F70">
            <v>0</v>
          </cell>
        </row>
        <row r="71">
          <cell r="E71">
            <v>1.4051000000000005</v>
          </cell>
          <cell r="F71">
            <v>0</v>
          </cell>
        </row>
        <row r="72">
          <cell r="E72">
            <v>1651.7654</v>
          </cell>
          <cell r="F72">
            <v>0</v>
          </cell>
        </row>
        <row r="73">
          <cell r="E73">
            <v>0.42900000000000005</v>
          </cell>
          <cell r="F73">
            <v>0</v>
          </cell>
        </row>
        <row r="74">
          <cell r="E74">
            <v>361.9249999999999</v>
          </cell>
          <cell r="F74">
            <v>0</v>
          </cell>
        </row>
        <row r="75">
          <cell r="E75">
            <v>0.47850000000000015</v>
          </cell>
          <cell r="F75">
            <v>0</v>
          </cell>
        </row>
        <row r="76">
          <cell r="E76">
            <v>721.423</v>
          </cell>
          <cell r="F76">
            <v>0</v>
          </cell>
        </row>
        <row r="77">
          <cell r="E77">
            <v>14</v>
          </cell>
          <cell r="F77">
            <v>0</v>
          </cell>
        </row>
        <row r="78">
          <cell r="E78">
            <v>24.614000000000001</v>
          </cell>
          <cell r="F78">
            <v>0</v>
          </cell>
        </row>
        <row r="79">
          <cell r="E79">
            <v>797</v>
          </cell>
          <cell r="F79">
            <v>0</v>
          </cell>
        </row>
        <row r="80">
          <cell r="E80">
            <v>543.577</v>
          </cell>
          <cell r="F80">
            <v>0</v>
          </cell>
        </row>
        <row r="81">
          <cell r="E81">
            <v>2284.8919999999998</v>
          </cell>
          <cell r="F81">
            <v>0</v>
          </cell>
        </row>
        <row r="82">
          <cell r="E82">
            <v>0.79699999999999993</v>
          </cell>
          <cell r="F82">
            <v>0</v>
          </cell>
        </row>
        <row r="83">
          <cell r="E83">
            <v>101.10499999999999</v>
          </cell>
          <cell r="F83">
            <v>0</v>
          </cell>
        </row>
        <row r="84">
          <cell r="E84">
            <v>4017</v>
          </cell>
          <cell r="F84">
            <v>0</v>
          </cell>
        </row>
        <row r="85">
          <cell r="E85">
            <v>2030.0450000000001</v>
          </cell>
          <cell r="F85">
            <v>0</v>
          </cell>
        </row>
        <row r="86">
          <cell r="E86">
            <v>58</v>
          </cell>
          <cell r="F86">
            <v>0</v>
          </cell>
        </row>
        <row r="87">
          <cell r="E87">
            <v>153.74199999999999</v>
          </cell>
          <cell r="F87">
            <v>0</v>
          </cell>
        </row>
        <row r="88">
          <cell r="E88">
            <v>0</v>
          </cell>
          <cell r="F88">
            <v>0</v>
          </cell>
        </row>
        <row r="89">
          <cell r="E89">
            <v>0</v>
          </cell>
          <cell r="F89">
            <v>0</v>
          </cell>
        </row>
        <row r="90">
          <cell r="E90">
            <v>0</v>
          </cell>
          <cell r="F90">
            <v>0</v>
          </cell>
        </row>
        <row r="91">
          <cell r="E91">
            <v>662.77199999999993</v>
          </cell>
          <cell r="F91">
            <v>165.80699999999999</v>
          </cell>
        </row>
        <row r="92">
          <cell r="E92">
            <v>12603.493399999999</v>
          </cell>
          <cell r="F92">
            <v>14639.911</v>
          </cell>
        </row>
        <row r="105">
          <cell r="E105">
            <v>15</v>
          </cell>
        </row>
        <row r="106">
          <cell r="E106">
            <v>251.34699999999998</v>
          </cell>
        </row>
        <row r="111">
          <cell r="E111">
            <v>1</v>
          </cell>
        </row>
        <row r="112">
          <cell r="E112">
            <v>5.1749999999999998</v>
          </cell>
        </row>
        <row r="115">
          <cell r="F115">
            <v>200.82499999999999</v>
          </cell>
        </row>
        <row r="117">
          <cell r="F117">
            <v>45.304000000000002</v>
          </cell>
        </row>
        <row r="122">
          <cell r="F122">
            <v>6151.6509999999998</v>
          </cell>
        </row>
        <row r="134">
          <cell r="E134">
            <v>1857</v>
          </cell>
        </row>
        <row r="135">
          <cell r="E135">
            <v>85.414000000000016</v>
          </cell>
        </row>
        <row r="142">
          <cell r="E142">
            <v>442</v>
          </cell>
        </row>
        <row r="143">
          <cell r="E143">
            <v>20.329999999999998</v>
          </cell>
        </row>
        <row r="144">
          <cell r="E144">
            <v>876</v>
          </cell>
        </row>
        <row r="145">
          <cell r="E145">
            <v>40.29</v>
          </cell>
        </row>
        <row r="146">
          <cell r="E146">
            <v>281</v>
          </cell>
        </row>
        <row r="147">
          <cell r="E147">
            <v>12.925999999999998</v>
          </cell>
        </row>
        <row r="148">
          <cell r="E148">
            <v>258</v>
          </cell>
        </row>
        <row r="149">
          <cell r="E149">
            <v>11.868</v>
          </cell>
        </row>
      </sheetData>
      <sheetData sheetId="9">
        <row r="6">
          <cell r="E6">
            <v>1015.0910000000001</v>
          </cell>
          <cell r="F6">
            <v>3877.7549999999997</v>
          </cell>
        </row>
        <row r="8">
          <cell r="E8">
            <v>0.14499999999999999</v>
          </cell>
        </row>
        <row r="9">
          <cell r="E9">
            <v>130.69800000000001</v>
          </cell>
        </row>
        <row r="12">
          <cell r="E12">
            <v>0.14499999999999999</v>
          </cell>
        </row>
        <row r="13">
          <cell r="E13">
            <v>130.69800000000001</v>
          </cell>
        </row>
        <row r="26">
          <cell r="F26">
            <v>0.93800000000000006</v>
          </cell>
        </row>
        <row r="27">
          <cell r="F27">
            <v>351.47600000000006</v>
          </cell>
        </row>
        <row r="28">
          <cell r="E28">
            <v>9.3500000000000014E-2</v>
          </cell>
          <cell r="F28">
            <v>0.40450000000000003</v>
          </cell>
        </row>
        <row r="29">
          <cell r="E29">
            <v>119.10600000000001</v>
          </cell>
          <cell r="F29">
            <v>398.11600000000004</v>
          </cell>
        </row>
        <row r="30">
          <cell r="E30">
            <v>1.3029999999999999</v>
          </cell>
          <cell r="F30">
            <v>7.4260000000000002</v>
          </cell>
        </row>
        <row r="31">
          <cell r="E31">
            <v>4</v>
          </cell>
          <cell r="F31">
            <v>9</v>
          </cell>
        </row>
        <row r="32">
          <cell r="E32">
            <v>367.83400000000006</v>
          </cell>
          <cell r="F32">
            <v>2659.6569999999997</v>
          </cell>
        </row>
        <row r="33">
          <cell r="E33">
            <v>0</v>
          </cell>
        </row>
        <row r="34">
          <cell r="E34">
            <v>0</v>
          </cell>
        </row>
        <row r="35">
          <cell r="E35">
            <v>6.8300000000000013E-2</v>
          </cell>
        </row>
        <row r="36">
          <cell r="E36">
            <v>46.89</v>
          </cell>
        </row>
        <row r="37">
          <cell r="E37">
            <v>109</v>
          </cell>
          <cell r="F37">
            <v>0</v>
          </cell>
        </row>
        <row r="38">
          <cell r="E38">
            <v>60.906000000000006</v>
          </cell>
          <cell r="F38">
            <v>0</v>
          </cell>
        </row>
        <row r="41">
          <cell r="F41">
            <v>0</v>
          </cell>
        </row>
        <row r="42">
          <cell r="F42">
            <v>0</v>
          </cell>
        </row>
        <row r="43">
          <cell r="E43">
            <v>237</v>
          </cell>
        </row>
        <row r="44">
          <cell r="E44">
            <v>136.66299999999998</v>
          </cell>
        </row>
        <row r="45">
          <cell r="E45">
            <v>4</v>
          </cell>
        </row>
        <row r="46">
          <cell r="E46">
            <v>83.602999999999994</v>
          </cell>
        </row>
        <row r="47">
          <cell r="E47">
            <v>144</v>
          </cell>
          <cell r="F47">
            <v>20</v>
          </cell>
        </row>
        <row r="48">
          <cell r="E48">
            <v>69.390999999999991</v>
          </cell>
          <cell r="F48">
            <v>468.50599999999997</v>
          </cell>
        </row>
        <row r="49">
          <cell r="E49">
            <v>0</v>
          </cell>
        </row>
        <row r="50">
          <cell r="E50">
            <v>0</v>
          </cell>
        </row>
        <row r="51">
          <cell r="E51">
            <v>0</v>
          </cell>
        </row>
        <row r="52">
          <cell r="E52">
            <v>0</v>
          </cell>
        </row>
        <row r="65">
          <cell r="E65">
            <v>406.32200000000006</v>
          </cell>
        </row>
        <row r="66">
          <cell r="E66">
            <v>0.3010000000000001</v>
          </cell>
        </row>
        <row r="67">
          <cell r="E67">
            <v>319.86800000000005</v>
          </cell>
        </row>
        <row r="68">
          <cell r="E68">
            <v>6.4000000000000001E-2</v>
          </cell>
        </row>
        <row r="69">
          <cell r="E69">
            <v>55.936000000000014</v>
          </cell>
        </row>
        <row r="70">
          <cell r="E70">
            <v>0.12100000000000004</v>
          </cell>
        </row>
        <row r="71">
          <cell r="E71">
            <v>113.20800000000001</v>
          </cell>
        </row>
        <row r="72">
          <cell r="E72">
            <v>5.7000000000000002E-2</v>
          </cell>
        </row>
        <row r="73">
          <cell r="E73">
            <v>62.233000000000011</v>
          </cell>
        </row>
        <row r="74">
          <cell r="E74">
            <v>5.9000000000000025E-2</v>
          </cell>
        </row>
        <row r="75">
          <cell r="E75">
            <v>88.490999999999985</v>
          </cell>
        </row>
        <row r="76">
          <cell r="E76">
            <v>0</v>
          </cell>
        </row>
        <row r="77">
          <cell r="E77">
            <v>0</v>
          </cell>
        </row>
        <row r="78">
          <cell r="E78">
            <v>89</v>
          </cell>
        </row>
        <row r="79">
          <cell r="E79">
            <v>86.453999999999994</v>
          </cell>
        </row>
        <row r="80">
          <cell r="E80">
            <v>205.01499999999996</v>
          </cell>
          <cell r="F80">
            <v>0</v>
          </cell>
        </row>
        <row r="81">
          <cell r="E81">
            <v>0.18600000000000003</v>
          </cell>
        </row>
        <row r="82">
          <cell r="E82">
            <v>21.838000000000005</v>
          </cell>
        </row>
        <row r="83">
          <cell r="E83">
            <v>399</v>
          </cell>
        </row>
        <row r="84">
          <cell r="E84">
            <v>162.10699999999997</v>
          </cell>
        </row>
        <row r="85">
          <cell r="E85">
            <v>7</v>
          </cell>
        </row>
        <row r="86">
          <cell r="E86">
            <v>21.07</v>
          </cell>
        </row>
        <row r="87">
          <cell r="E87">
            <v>0</v>
          </cell>
        </row>
        <row r="90">
          <cell r="E90">
            <v>137.98199999999997</v>
          </cell>
          <cell r="F90">
            <v>0</v>
          </cell>
        </row>
        <row r="91">
          <cell r="E91">
            <v>1764.41</v>
          </cell>
          <cell r="F91">
            <v>3877.7549999999997</v>
          </cell>
        </row>
        <row r="96">
          <cell r="E96">
            <v>6</v>
          </cell>
        </row>
        <row r="97">
          <cell r="E97">
            <v>0.876</v>
          </cell>
        </row>
        <row r="104">
          <cell r="E104">
            <v>45</v>
          </cell>
        </row>
        <row r="105">
          <cell r="E105">
            <v>624.76</v>
          </cell>
        </row>
        <row r="133">
          <cell r="D133">
            <v>278</v>
          </cell>
          <cell r="E133">
            <v>278</v>
          </cell>
        </row>
        <row r="134">
          <cell r="D134">
            <v>12.78</v>
          </cell>
          <cell r="E134">
            <v>12.78</v>
          </cell>
        </row>
        <row r="141">
          <cell r="D141">
            <v>100</v>
          </cell>
          <cell r="E141">
            <v>100</v>
          </cell>
        </row>
        <row r="142">
          <cell r="D142">
            <v>4.5999999999999996</v>
          </cell>
          <cell r="E142">
            <v>4.5999999999999996</v>
          </cell>
        </row>
        <row r="143">
          <cell r="D143">
            <v>141</v>
          </cell>
          <cell r="E143">
            <v>141</v>
          </cell>
        </row>
        <row r="144">
          <cell r="D144">
            <v>6.48</v>
          </cell>
          <cell r="E144">
            <v>6.48</v>
          </cell>
        </row>
        <row r="145">
          <cell r="D145">
            <v>15</v>
          </cell>
          <cell r="E145">
            <v>15</v>
          </cell>
        </row>
        <row r="146">
          <cell r="D146">
            <v>0.69</v>
          </cell>
          <cell r="E146">
            <v>0.69</v>
          </cell>
        </row>
        <row r="147">
          <cell r="D147">
            <v>22</v>
          </cell>
          <cell r="E147">
            <v>22</v>
          </cell>
        </row>
        <row r="148">
          <cell r="D148">
            <v>1.01</v>
          </cell>
          <cell r="E148">
            <v>1.01</v>
          </cell>
        </row>
      </sheetData>
      <sheetData sheetId="10">
        <row r="6">
          <cell r="E6">
            <v>669.98</v>
          </cell>
          <cell r="F6">
            <v>4362.2000000000007</v>
          </cell>
        </row>
        <row r="8">
          <cell r="E8">
            <v>0</v>
          </cell>
        </row>
        <row r="9">
          <cell r="E9">
            <v>0</v>
          </cell>
        </row>
        <row r="12">
          <cell r="E12">
            <v>0</v>
          </cell>
        </row>
        <row r="13">
          <cell r="E13">
            <v>0</v>
          </cell>
        </row>
        <row r="15">
          <cell r="E15">
            <v>1</v>
          </cell>
        </row>
        <row r="16">
          <cell r="E16">
            <v>166.262</v>
          </cell>
        </row>
        <row r="17">
          <cell r="E17">
            <v>37.5</v>
          </cell>
        </row>
        <row r="18">
          <cell r="E18">
            <v>166.262</v>
          </cell>
        </row>
        <row r="26">
          <cell r="F26">
            <v>0</v>
          </cell>
        </row>
        <row r="27">
          <cell r="F27">
            <v>0</v>
          </cell>
        </row>
        <row r="28">
          <cell r="E28">
            <v>5.7500000000000002E-2</v>
          </cell>
          <cell r="F28">
            <v>0</v>
          </cell>
        </row>
        <row r="29">
          <cell r="E29">
            <v>73.444000000000003</v>
          </cell>
          <cell r="F29">
            <v>0</v>
          </cell>
        </row>
        <row r="30">
          <cell r="E30">
            <v>0.67400000000000004</v>
          </cell>
          <cell r="F30">
            <v>10.759</v>
          </cell>
        </row>
        <row r="31">
          <cell r="E31">
            <v>2</v>
          </cell>
          <cell r="F31">
            <v>11</v>
          </cell>
        </row>
        <row r="32">
          <cell r="E32">
            <v>188.06900000000002</v>
          </cell>
          <cell r="F32">
            <v>3717.3050000000003</v>
          </cell>
        </row>
        <row r="33">
          <cell r="E33">
            <v>0</v>
          </cell>
        </row>
        <row r="34">
          <cell r="E34">
            <v>0</v>
          </cell>
        </row>
        <row r="35">
          <cell r="E35">
            <v>3.9000000000000007E-2</v>
          </cell>
        </row>
        <row r="36">
          <cell r="E36">
            <v>34.463999999999999</v>
          </cell>
        </row>
        <row r="37">
          <cell r="E37">
            <v>55</v>
          </cell>
          <cell r="F37">
            <v>0</v>
          </cell>
        </row>
        <row r="38">
          <cell r="E38">
            <v>28.883000000000003</v>
          </cell>
          <cell r="F38">
            <v>0</v>
          </cell>
        </row>
        <row r="41">
          <cell r="F41">
            <v>0</v>
          </cell>
        </row>
        <row r="42">
          <cell r="F42">
            <v>0</v>
          </cell>
        </row>
        <row r="43">
          <cell r="E43">
            <v>222</v>
          </cell>
        </row>
        <row r="44">
          <cell r="E44">
            <v>133.691</v>
          </cell>
        </row>
        <row r="45">
          <cell r="E45">
            <v>0</v>
          </cell>
        </row>
        <row r="46">
          <cell r="E46">
            <v>0</v>
          </cell>
        </row>
        <row r="47">
          <cell r="E47">
            <v>93</v>
          </cell>
          <cell r="F47">
            <v>23</v>
          </cell>
        </row>
        <row r="48">
          <cell r="E48">
            <v>45.167000000000002</v>
          </cell>
          <cell r="F48">
            <v>504.327</v>
          </cell>
        </row>
        <row r="49">
          <cell r="E49">
            <v>0</v>
          </cell>
        </row>
        <row r="50">
          <cell r="E50">
            <v>0</v>
          </cell>
        </row>
        <row r="51">
          <cell r="E51">
            <v>0</v>
          </cell>
        </row>
        <row r="52">
          <cell r="E52">
            <v>0</v>
          </cell>
        </row>
        <row r="63">
          <cell r="F63">
            <v>0.113</v>
          </cell>
        </row>
        <row r="64">
          <cell r="F64">
            <v>140.56800000000001</v>
          </cell>
        </row>
        <row r="65">
          <cell r="E65">
            <v>484.06299999999993</v>
          </cell>
        </row>
        <row r="66">
          <cell r="E66">
            <v>0.31600000000000011</v>
          </cell>
        </row>
        <row r="67">
          <cell r="E67">
            <v>364.28799999999995</v>
          </cell>
        </row>
        <row r="68">
          <cell r="E68">
            <v>3.2000000000000001E-2</v>
          </cell>
        </row>
        <row r="69">
          <cell r="E69">
            <v>27.768000000000001</v>
          </cell>
        </row>
        <row r="70">
          <cell r="E70">
            <v>0.20350000000000004</v>
          </cell>
        </row>
        <row r="71">
          <cell r="E71">
            <v>234.75000000000006</v>
          </cell>
        </row>
        <row r="72">
          <cell r="E72">
            <v>2.7000000000000003E-2</v>
          </cell>
        </row>
        <row r="73">
          <cell r="E73">
            <v>27.285999999999998</v>
          </cell>
        </row>
        <row r="74">
          <cell r="E74">
            <v>5.3500000000000006E-2</v>
          </cell>
        </row>
        <row r="75">
          <cell r="E75">
            <v>74.483999999999995</v>
          </cell>
        </row>
        <row r="76">
          <cell r="E76">
            <v>1</v>
          </cell>
        </row>
        <row r="77">
          <cell r="E77">
            <v>4.758</v>
          </cell>
        </row>
        <row r="78">
          <cell r="E78">
            <v>109</v>
          </cell>
        </row>
        <row r="79">
          <cell r="E79">
            <v>115.01700000000001</v>
          </cell>
        </row>
        <row r="80">
          <cell r="E80">
            <v>369.42399999999986</v>
          </cell>
          <cell r="F80">
            <v>0</v>
          </cell>
        </row>
        <row r="81">
          <cell r="E81">
            <v>8.6999999999999994E-2</v>
          </cell>
        </row>
        <row r="82">
          <cell r="E82">
            <v>11.202999999999999</v>
          </cell>
        </row>
        <row r="83">
          <cell r="E83">
            <v>478</v>
          </cell>
        </row>
        <row r="84">
          <cell r="E84">
            <v>255.92999999999989</v>
          </cell>
        </row>
        <row r="85">
          <cell r="E85">
            <v>34</v>
          </cell>
        </row>
        <row r="86">
          <cell r="E86">
            <v>102.29099999999998</v>
          </cell>
        </row>
        <row r="87">
          <cell r="E87">
            <v>0</v>
          </cell>
          <cell r="F87">
            <v>1336.194</v>
          </cell>
        </row>
        <row r="89">
          <cell r="F89">
            <v>1336.194</v>
          </cell>
        </row>
        <row r="90">
          <cell r="E90">
            <v>164.74299999999997</v>
          </cell>
          <cell r="F90">
            <v>0</v>
          </cell>
        </row>
        <row r="91">
          <cell r="E91">
            <v>1688.2099999999998</v>
          </cell>
          <cell r="F91">
            <v>5698.3940000000002</v>
          </cell>
        </row>
        <row r="133">
          <cell r="D133">
            <v>227</v>
          </cell>
          <cell r="E133">
            <v>227</v>
          </cell>
        </row>
        <row r="134">
          <cell r="D134">
            <v>10.43</v>
          </cell>
          <cell r="E134">
            <v>10.43</v>
          </cell>
        </row>
        <row r="141">
          <cell r="D141">
            <v>57</v>
          </cell>
          <cell r="E141">
            <v>57</v>
          </cell>
        </row>
        <row r="142">
          <cell r="D142">
            <v>2.62</v>
          </cell>
          <cell r="E142">
            <v>2.62</v>
          </cell>
        </row>
        <row r="143">
          <cell r="D143">
            <v>120</v>
          </cell>
          <cell r="E143">
            <v>120</v>
          </cell>
        </row>
        <row r="144">
          <cell r="D144">
            <v>5.51</v>
          </cell>
          <cell r="E144">
            <v>5.51</v>
          </cell>
        </row>
        <row r="145">
          <cell r="D145">
            <v>20</v>
          </cell>
          <cell r="E145">
            <v>20</v>
          </cell>
        </row>
        <row r="146">
          <cell r="D146">
            <v>0.92</v>
          </cell>
          <cell r="E146">
            <v>0.92</v>
          </cell>
        </row>
        <row r="147">
          <cell r="D147">
            <v>30</v>
          </cell>
          <cell r="E147">
            <v>30</v>
          </cell>
        </row>
        <row r="148">
          <cell r="D148">
            <v>1.38</v>
          </cell>
          <cell r="E148">
            <v>1.38</v>
          </cell>
        </row>
      </sheetData>
      <sheetData sheetId="11">
        <row r="6">
          <cell r="E6">
            <v>2098.4689999999996</v>
          </cell>
          <cell r="F6">
            <v>4820.5859999999993</v>
          </cell>
        </row>
        <row r="8">
          <cell r="E8">
            <v>0.99699999999999989</v>
          </cell>
        </row>
        <row r="9">
          <cell r="E9">
            <v>1205.9280000000001</v>
          </cell>
        </row>
        <row r="10">
          <cell r="E10">
            <v>0.11</v>
          </cell>
        </row>
        <row r="11">
          <cell r="E11">
            <v>332.72199999999998</v>
          </cell>
        </row>
        <row r="12">
          <cell r="E12">
            <v>0.8869999999999999</v>
          </cell>
        </row>
        <row r="13">
          <cell r="E13">
            <v>873.20600000000013</v>
          </cell>
        </row>
        <row r="15">
          <cell r="E15">
            <v>0</v>
          </cell>
        </row>
        <row r="16">
          <cell r="E16">
            <v>0</v>
          </cell>
        </row>
        <row r="17">
          <cell r="E17">
            <v>0</v>
          </cell>
        </row>
        <row r="18">
          <cell r="E18">
            <v>0</v>
          </cell>
        </row>
        <row r="26">
          <cell r="F26">
            <v>0</v>
          </cell>
        </row>
        <row r="27">
          <cell r="F27">
            <v>0</v>
          </cell>
        </row>
        <row r="28">
          <cell r="E28">
            <v>0.40100000000000002</v>
          </cell>
          <cell r="F28">
            <v>0</v>
          </cell>
        </row>
        <row r="29">
          <cell r="E29">
            <v>289.88699999999994</v>
          </cell>
          <cell r="F29">
            <v>0</v>
          </cell>
        </row>
        <row r="30">
          <cell r="E30">
            <v>1.595</v>
          </cell>
          <cell r="F30">
            <v>15.693</v>
          </cell>
        </row>
        <row r="31">
          <cell r="E31">
            <v>4</v>
          </cell>
          <cell r="F31">
            <v>15</v>
          </cell>
        </row>
        <row r="32">
          <cell r="E32">
            <v>428.72500000000002</v>
          </cell>
          <cell r="F32">
            <v>4820.5859999999993</v>
          </cell>
        </row>
        <row r="33">
          <cell r="E33">
            <v>0</v>
          </cell>
        </row>
        <row r="34">
          <cell r="E34">
            <v>0</v>
          </cell>
        </row>
        <row r="35">
          <cell r="E35">
            <v>4.5500000000000006E-2</v>
          </cell>
        </row>
        <row r="36">
          <cell r="E36">
            <v>36.644999999999996</v>
          </cell>
        </row>
        <row r="37">
          <cell r="E37">
            <v>61</v>
          </cell>
          <cell r="F37">
            <v>0</v>
          </cell>
        </row>
        <row r="38">
          <cell r="E38">
            <v>37.205999999999996</v>
          </cell>
          <cell r="F38">
            <v>0</v>
          </cell>
        </row>
        <row r="41">
          <cell r="F41">
            <v>0</v>
          </cell>
        </row>
        <row r="42">
          <cell r="F42">
            <v>0</v>
          </cell>
        </row>
        <row r="43">
          <cell r="E43">
            <v>23</v>
          </cell>
        </row>
        <row r="44">
          <cell r="E44">
            <v>15.808</v>
          </cell>
        </row>
        <row r="45">
          <cell r="E45">
            <v>1</v>
          </cell>
        </row>
        <row r="46">
          <cell r="E46">
            <v>41.438000000000002</v>
          </cell>
        </row>
        <row r="47">
          <cell r="E47">
            <v>60</v>
          </cell>
          <cell r="F47">
            <v>0</v>
          </cell>
        </row>
        <row r="48">
          <cell r="E48">
            <v>34.282999999999994</v>
          </cell>
          <cell r="F48">
            <v>0</v>
          </cell>
        </row>
        <row r="49">
          <cell r="E49">
            <v>1.4E-2</v>
          </cell>
        </row>
        <row r="50">
          <cell r="E50">
            <v>8.5489999999999995</v>
          </cell>
        </row>
        <row r="51">
          <cell r="E51">
            <v>0</v>
          </cell>
        </row>
        <row r="52">
          <cell r="E52">
            <v>0</v>
          </cell>
        </row>
        <row r="63">
          <cell r="F63">
            <v>0</v>
          </cell>
        </row>
        <row r="64">
          <cell r="F64">
            <v>0</v>
          </cell>
        </row>
        <row r="65">
          <cell r="E65">
            <v>144.566</v>
          </cell>
        </row>
        <row r="66">
          <cell r="E66">
            <v>0.10900000000000003</v>
          </cell>
        </row>
        <row r="67">
          <cell r="E67">
            <v>89.335000000000008</v>
          </cell>
        </row>
        <row r="68">
          <cell r="E68">
            <v>2E-3</v>
          </cell>
        </row>
        <row r="69">
          <cell r="E69">
            <v>1.5329999999999999</v>
          </cell>
        </row>
        <row r="70">
          <cell r="E70">
            <v>9.0000000000000011E-3</v>
          </cell>
        </row>
        <row r="71">
          <cell r="E71">
            <v>7.9950000000000001</v>
          </cell>
        </row>
        <row r="72">
          <cell r="E72">
            <v>8.5000000000000006E-2</v>
          </cell>
        </row>
        <row r="73">
          <cell r="E73">
            <v>66.987000000000009</v>
          </cell>
        </row>
        <row r="74">
          <cell r="E74">
            <v>1.3000000000000001E-2</v>
          </cell>
        </row>
        <row r="75">
          <cell r="E75">
            <v>12.82</v>
          </cell>
        </row>
        <row r="76">
          <cell r="E76">
            <v>0</v>
          </cell>
        </row>
        <row r="77">
          <cell r="E77">
            <v>0</v>
          </cell>
        </row>
        <row r="78">
          <cell r="E78">
            <v>67</v>
          </cell>
        </row>
        <row r="79">
          <cell r="E79">
            <v>55.230999999999995</v>
          </cell>
        </row>
        <row r="80">
          <cell r="E80">
            <v>266.05399999999997</v>
          </cell>
          <cell r="F80">
            <v>0</v>
          </cell>
        </row>
        <row r="81">
          <cell r="E81">
            <v>0.21500000000000002</v>
          </cell>
        </row>
        <row r="82">
          <cell r="E82">
            <v>28.244999999999994</v>
          </cell>
        </row>
        <row r="83">
          <cell r="E83">
            <v>466</v>
          </cell>
        </row>
        <row r="84">
          <cell r="E84">
            <v>204.56399999999996</v>
          </cell>
        </row>
        <row r="85">
          <cell r="E85">
            <v>11</v>
          </cell>
        </row>
        <row r="86">
          <cell r="E86">
            <v>33.245000000000005</v>
          </cell>
        </row>
        <row r="87">
          <cell r="E87">
            <v>0</v>
          </cell>
          <cell r="F87">
            <v>0</v>
          </cell>
        </row>
        <row r="90">
          <cell r="E90">
            <v>262.82600000000002</v>
          </cell>
          <cell r="F90">
            <v>0</v>
          </cell>
        </row>
        <row r="91">
          <cell r="E91">
            <v>2771.9149999999995</v>
          </cell>
          <cell r="F91">
            <v>4820.5859999999993</v>
          </cell>
        </row>
        <row r="133">
          <cell r="D133">
            <v>227</v>
          </cell>
          <cell r="E133">
            <v>227</v>
          </cell>
        </row>
        <row r="134">
          <cell r="D134">
            <v>10.43</v>
          </cell>
          <cell r="E134">
            <v>10.43</v>
          </cell>
        </row>
        <row r="141">
          <cell r="D141">
            <v>57</v>
          </cell>
          <cell r="E141">
            <v>57</v>
          </cell>
        </row>
        <row r="142">
          <cell r="D142">
            <v>2.62</v>
          </cell>
          <cell r="E142">
            <v>2.62</v>
          </cell>
        </row>
        <row r="143">
          <cell r="D143">
            <v>120</v>
          </cell>
          <cell r="E143">
            <v>120</v>
          </cell>
        </row>
        <row r="144">
          <cell r="D144">
            <v>5.51</v>
          </cell>
          <cell r="E144">
            <v>5.51</v>
          </cell>
        </row>
        <row r="145">
          <cell r="D145">
            <v>20</v>
          </cell>
          <cell r="E145">
            <v>20</v>
          </cell>
        </row>
        <row r="146">
          <cell r="D146">
            <v>0.92</v>
          </cell>
          <cell r="E146">
            <v>0.92</v>
          </cell>
        </row>
        <row r="147">
          <cell r="D147">
            <v>30</v>
          </cell>
          <cell r="E147">
            <v>30</v>
          </cell>
        </row>
        <row r="148">
          <cell r="D148">
            <v>1.38</v>
          </cell>
          <cell r="E148">
            <v>1.38</v>
          </cell>
        </row>
      </sheetData>
      <sheetData sheetId="12">
        <row r="6">
          <cell r="E6">
            <v>3783.54</v>
          </cell>
          <cell r="F6">
            <v>13060.540999999999</v>
          </cell>
        </row>
        <row r="7">
          <cell r="F7">
            <v>0</v>
          </cell>
        </row>
        <row r="8">
          <cell r="E8">
            <v>1.1419999999999999</v>
          </cell>
          <cell r="F8">
            <v>0</v>
          </cell>
        </row>
        <row r="9">
          <cell r="E9">
            <v>1336.6260000000002</v>
          </cell>
          <cell r="F9">
            <v>0</v>
          </cell>
        </row>
        <row r="10">
          <cell r="E10">
            <v>0.11</v>
          </cell>
          <cell r="F10">
            <v>0</v>
          </cell>
        </row>
        <row r="11">
          <cell r="E11">
            <v>332.72199999999998</v>
          </cell>
          <cell r="F11">
            <v>0</v>
          </cell>
        </row>
        <row r="12">
          <cell r="E12">
            <v>1.0319999999999998</v>
          </cell>
          <cell r="F12">
            <v>0</v>
          </cell>
        </row>
        <row r="13">
          <cell r="E13">
            <v>1003.9040000000001</v>
          </cell>
          <cell r="F13">
            <v>0</v>
          </cell>
        </row>
        <row r="14">
          <cell r="E14">
            <v>0</v>
          </cell>
          <cell r="F14">
            <v>0</v>
          </cell>
        </row>
        <row r="15">
          <cell r="E15">
            <v>1</v>
          </cell>
          <cell r="F15">
            <v>0</v>
          </cell>
        </row>
        <row r="16">
          <cell r="E16">
            <v>166.262</v>
          </cell>
          <cell r="F16">
            <v>0</v>
          </cell>
        </row>
        <row r="17">
          <cell r="E17">
            <v>37.5</v>
          </cell>
          <cell r="F17">
            <v>0</v>
          </cell>
        </row>
        <row r="18">
          <cell r="E18">
            <v>166.262</v>
          </cell>
          <cell r="F18">
            <v>0</v>
          </cell>
        </row>
        <row r="19">
          <cell r="E19">
            <v>0</v>
          </cell>
          <cell r="F19">
            <v>0</v>
          </cell>
        </row>
        <row r="20">
          <cell r="E20">
            <v>0</v>
          </cell>
          <cell r="F20">
            <v>0</v>
          </cell>
        </row>
        <row r="21">
          <cell r="E21">
            <v>0</v>
          </cell>
          <cell r="F21">
            <v>0</v>
          </cell>
        </row>
        <row r="22">
          <cell r="E22">
            <v>0</v>
          </cell>
          <cell r="F22">
            <v>0</v>
          </cell>
        </row>
        <row r="23">
          <cell r="E23">
            <v>0</v>
          </cell>
          <cell r="F23">
            <v>0</v>
          </cell>
        </row>
        <row r="24">
          <cell r="E24">
            <v>0</v>
          </cell>
          <cell r="F24">
            <v>0</v>
          </cell>
        </row>
        <row r="25">
          <cell r="E25">
            <v>0</v>
          </cell>
          <cell r="F25">
            <v>0</v>
          </cell>
        </row>
        <row r="26">
          <cell r="E26">
            <v>0</v>
          </cell>
          <cell r="F26">
            <v>0.93800000000000006</v>
          </cell>
        </row>
        <row r="27">
          <cell r="E27">
            <v>0</v>
          </cell>
          <cell r="F27">
            <v>351.47600000000006</v>
          </cell>
        </row>
        <row r="28">
          <cell r="E28">
            <v>0.55200000000000005</v>
          </cell>
          <cell r="F28">
            <v>0.40450000000000003</v>
          </cell>
        </row>
        <row r="29">
          <cell r="E29">
            <v>482.43699999999995</v>
          </cell>
          <cell r="F29">
            <v>398.11600000000004</v>
          </cell>
        </row>
        <row r="30">
          <cell r="E30">
            <v>3.5720000000000001</v>
          </cell>
          <cell r="F30">
            <v>33.878</v>
          </cell>
        </row>
        <row r="31">
          <cell r="E31">
            <v>10</v>
          </cell>
          <cell r="F31">
            <v>35</v>
          </cell>
        </row>
        <row r="32">
          <cell r="E32">
            <v>984.62800000000016</v>
          </cell>
          <cell r="F32">
            <v>11197.547999999999</v>
          </cell>
        </row>
        <row r="33">
          <cell r="E33">
            <v>0</v>
          </cell>
          <cell r="F33">
            <v>0</v>
          </cell>
        </row>
        <row r="34">
          <cell r="E34">
            <v>0</v>
          </cell>
          <cell r="F34">
            <v>0</v>
          </cell>
        </row>
        <row r="35">
          <cell r="E35">
            <v>0.15280000000000005</v>
          </cell>
          <cell r="F35">
            <v>0</v>
          </cell>
        </row>
        <row r="36">
          <cell r="E36">
            <v>117.999</v>
          </cell>
          <cell r="F36">
            <v>0</v>
          </cell>
        </row>
        <row r="37">
          <cell r="E37">
            <v>225</v>
          </cell>
          <cell r="F37">
            <v>0</v>
          </cell>
        </row>
        <row r="38">
          <cell r="E38">
            <v>126.995</v>
          </cell>
          <cell r="F38">
            <v>0</v>
          </cell>
        </row>
        <row r="39">
          <cell r="E39">
            <v>0</v>
          </cell>
          <cell r="F39">
            <v>0</v>
          </cell>
        </row>
        <row r="40">
          <cell r="E40">
            <v>0</v>
          </cell>
          <cell r="F40">
            <v>0</v>
          </cell>
        </row>
        <row r="41">
          <cell r="E41">
            <v>0</v>
          </cell>
          <cell r="F41">
            <v>0</v>
          </cell>
        </row>
        <row r="42">
          <cell r="E42">
            <v>0</v>
          </cell>
          <cell r="F42">
            <v>0</v>
          </cell>
        </row>
        <row r="43">
          <cell r="E43">
            <v>482</v>
          </cell>
          <cell r="F43">
            <v>0</v>
          </cell>
        </row>
        <row r="44">
          <cell r="E44">
            <v>286.16199999999998</v>
          </cell>
          <cell r="F44">
            <v>0</v>
          </cell>
        </row>
        <row r="45">
          <cell r="E45">
            <v>5</v>
          </cell>
          <cell r="F45">
            <v>0</v>
          </cell>
        </row>
        <row r="46">
          <cell r="E46">
            <v>125.041</v>
          </cell>
          <cell r="F46">
            <v>0</v>
          </cell>
        </row>
        <row r="47">
          <cell r="E47">
            <v>297</v>
          </cell>
          <cell r="F47">
            <v>43</v>
          </cell>
        </row>
        <row r="48">
          <cell r="E48">
            <v>148.84099999999998</v>
          </cell>
          <cell r="F48">
            <v>972.83299999999997</v>
          </cell>
        </row>
        <row r="49">
          <cell r="E49">
            <v>1.4E-2</v>
          </cell>
          <cell r="F49">
            <v>0</v>
          </cell>
        </row>
        <row r="50">
          <cell r="E50">
            <v>8.5489999999999995</v>
          </cell>
          <cell r="F50">
            <v>0</v>
          </cell>
        </row>
        <row r="51">
          <cell r="E51">
            <v>0</v>
          </cell>
          <cell r="F51">
            <v>0</v>
          </cell>
        </row>
        <row r="52">
          <cell r="E52">
            <v>0</v>
          </cell>
          <cell r="F52">
            <v>0</v>
          </cell>
        </row>
        <row r="53">
          <cell r="E53">
            <v>0</v>
          </cell>
          <cell r="F53">
            <v>0</v>
          </cell>
        </row>
        <row r="54">
          <cell r="E54">
            <v>0</v>
          </cell>
          <cell r="F54">
            <v>0</v>
          </cell>
        </row>
        <row r="55">
          <cell r="E55">
            <v>0</v>
          </cell>
          <cell r="F55">
            <v>0</v>
          </cell>
        </row>
        <row r="56">
          <cell r="E56">
            <v>0</v>
          </cell>
          <cell r="F56">
            <v>0</v>
          </cell>
        </row>
        <row r="57">
          <cell r="E57">
            <v>0</v>
          </cell>
          <cell r="F57">
            <v>0</v>
          </cell>
        </row>
        <row r="58">
          <cell r="E58">
            <v>0</v>
          </cell>
          <cell r="F58">
            <v>0</v>
          </cell>
        </row>
        <row r="59">
          <cell r="E59">
            <v>0</v>
          </cell>
          <cell r="F59">
            <v>0</v>
          </cell>
        </row>
        <row r="60">
          <cell r="E60">
            <v>0</v>
          </cell>
          <cell r="F60">
            <v>0</v>
          </cell>
        </row>
        <row r="61">
          <cell r="E61">
            <v>0</v>
          </cell>
          <cell r="F61">
            <v>0</v>
          </cell>
        </row>
        <row r="62">
          <cell r="E62">
            <v>0</v>
          </cell>
          <cell r="F62">
            <v>0</v>
          </cell>
        </row>
        <row r="63">
          <cell r="E63">
            <v>0</v>
          </cell>
          <cell r="F63">
            <v>0.113</v>
          </cell>
        </row>
        <row r="64">
          <cell r="E64">
            <v>0</v>
          </cell>
          <cell r="F64">
            <v>140.56800000000001</v>
          </cell>
        </row>
        <row r="65">
          <cell r="E65">
            <v>1034.951</v>
          </cell>
          <cell r="F65">
            <v>0</v>
          </cell>
        </row>
        <row r="66">
          <cell r="E66">
            <v>0.7260000000000002</v>
          </cell>
          <cell r="F66">
            <v>0</v>
          </cell>
        </row>
        <row r="67">
          <cell r="E67">
            <v>773.49099999999999</v>
          </cell>
          <cell r="F67">
            <v>0</v>
          </cell>
        </row>
        <row r="68">
          <cell r="E68">
            <v>9.8000000000000004E-2</v>
          </cell>
          <cell r="F68">
            <v>0</v>
          </cell>
        </row>
        <row r="69">
          <cell r="E69">
            <v>85.237000000000023</v>
          </cell>
          <cell r="F69">
            <v>0</v>
          </cell>
        </row>
        <row r="70">
          <cell r="E70">
            <v>0.33350000000000007</v>
          </cell>
          <cell r="F70">
            <v>0</v>
          </cell>
        </row>
        <row r="71">
          <cell r="E71">
            <v>355.95300000000009</v>
          </cell>
          <cell r="F71">
            <v>0</v>
          </cell>
        </row>
        <row r="72">
          <cell r="E72">
            <v>0.16900000000000001</v>
          </cell>
          <cell r="F72">
            <v>0</v>
          </cell>
        </row>
        <row r="73">
          <cell r="E73">
            <v>156.50600000000003</v>
          </cell>
          <cell r="F73">
            <v>0</v>
          </cell>
        </row>
        <row r="74">
          <cell r="E74">
            <v>0.12550000000000003</v>
          </cell>
          <cell r="F74">
            <v>0</v>
          </cell>
        </row>
        <row r="75">
          <cell r="E75">
            <v>175.79499999999999</v>
          </cell>
          <cell r="F75">
            <v>0</v>
          </cell>
        </row>
        <row r="76">
          <cell r="E76">
            <v>1</v>
          </cell>
          <cell r="F76">
            <v>0</v>
          </cell>
        </row>
        <row r="77">
          <cell r="E77">
            <v>4.758</v>
          </cell>
          <cell r="F77">
            <v>0</v>
          </cell>
        </row>
        <row r="78">
          <cell r="E78">
            <v>265</v>
          </cell>
          <cell r="F78">
            <v>0</v>
          </cell>
        </row>
        <row r="79">
          <cell r="E79">
            <v>256.702</v>
          </cell>
          <cell r="F79">
            <v>0</v>
          </cell>
        </row>
        <row r="80">
          <cell r="E80">
            <v>840.49299999999982</v>
          </cell>
          <cell r="F80">
            <v>0</v>
          </cell>
        </row>
        <row r="81">
          <cell r="E81">
            <v>0.4880000000000001</v>
          </cell>
          <cell r="F81">
            <v>0</v>
          </cell>
        </row>
        <row r="82">
          <cell r="E82">
            <v>61.286000000000001</v>
          </cell>
          <cell r="F82">
            <v>0</v>
          </cell>
        </row>
        <row r="83">
          <cell r="E83">
            <v>1343</v>
          </cell>
          <cell r="F83">
            <v>0</v>
          </cell>
        </row>
        <row r="84">
          <cell r="E84">
            <v>622.60099999999989</v>
          </cell>
          <cell r="F84">
            <v>0</v>
          </cell>
        </row>
        <row r="85">
          <cell r="E85">
            <v>52</v>
          </cell>
          <cell r="F85">
            <v>0</v>
          </cell>
        </row>
        <row r="86">
          <cell r="E86">
            <v>156.60599999999999</v>
          </cell>
          <cell r="F86">
            <v>0</v>
          </cell>
        </row>
        <row r="87">
          <cell r="E87">
            <v>0</v>
          </cell>
          <cell r="F87">
            <v>1336.194</v>
          </cell>
        </row>
        <row r="88">
          <cell r="E88">
            <v>0</v>
          </cell>
          <cell r="F88">
            <v>0</v>
          </cell>
        </row>
        <row r="89">
          <cell r="E89">
            <v>0</v>
          </cell>
          <cell r="F89">
            <v>1336.194</v>
          </cell>
        </row>
        <row r="90">
          <cell r="E90">
            <v>565.55099999999993</v>
          </cell>
          <cell r="F90">
            <v>0</v>
          </cell>
        </row>
        <row r="91">
          <cell r="E91">
            <v>6224.5349999999989</v>
          </cell>
          <cell r="F91">
            <v>14396.734999999999</v>
          </cell>
        </row>
        <row r="96">
          <cell r="E96">
            <v>6</v>
          </cell>
        </row>
        <row r="97">
          <cell r="E97">
            <v>0.876</v>
          </cell>
        </row>
        <row r="104">
          <cell r="E104">
            <v>45</v>
          </cell>
        </row>
        <row r="105">
          <cell r="E105">
            <v>624.76</v>
          </cell>
        </row>
        <row r="114">
          <cell r="F114">
            <v>98.822999999999993</v>
          </cell>
        </row>
        <row r="116">
          <cell r="F116">
            <v>16.62</v>
          </cell>
        </row>
        <row r="121">
          <cell r="F121">
            <v>1774.5440000000001</v>
          </cell>
        </row>
        <row r="133">
          <cell r="E133">
            <v>732</v>
          </cell>
        </row>
        <row r="134">
          <cell r="E134">
            <v>33.64</v>
          </cell>
        </row>
        <row r="141">
          <cell r="E141">
            <v>214</v>
          </cell>
        </row>
        <row r="142">
          <cell r="E142">
            <v>9.84</v>
          </cell>
        </row>
        <row r="143">
          <cell r="E143">
            <v>381</v>
          </cell>
        </row>
        <row r="144">
          <cell r="E144">
            <v>17.5</v>
          </cell>
        </row>
        <row r="145">
          <cell r="E145">
            <v>55</v>
          </cell>
        </row>
        <row r="146">
          <cell r="E146">
            <v>2.5300000000000002</v>
          </cell>
        </row>
        <row r="147">
          <cell r="E147">
            <v>82</v>
          </cell>
        </row>
        <row r="148">
          <cell r="E148">
            <v>3.7699999999999996</v>
          </cell>
        </row>
      </sheetData>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sheetPr>
  <dimension ref="A1:DH157"/>
  <sheetViews>
    <sheetView tabSelected="1" workbookViewId="0">
      <selection activeCell="I149" sqref="I149"/>
    </sheetView>
  </sheetViews>
  <sheetFormatPr defaultColWidth="8.85546875" defaultRowHeight="12.75"/>
  <cols>
    <col min="1" max="1" width="5" style="1" customWidth="1"/>
    <col min="2" max="2" width="57.140625" style="1" customWidth="1"/>
    <col min="3" max="3" width="8.42578125" style="1" customWidth="1"/>
    <col min="4" max="4" width="11.5703125" style="1" customWidth="1"/>
    <col min="5" max="5" width="9.85546875" style="1" customWidth="1"/>
    <col min="6" max="6" width="10.42578125" style="1" customWidth="1"/>
    <col min="7" max="16384" width="8.85546875" style="1"/>
  </cols>
  <sheetData>
    <row r="1" spans="1:12" s="77" customFormat="1" ht="23.25" customHeight="1">
      <c r="C1" s="30"/>
      <c r="D1" s="80"/>
      <c r="E1" s="81"/>
      <c r="F1" s="31"/>
      <c r="I1" s="31"/>
      <c r="J1" s="31"/>
      <c r="K1" s="31"/>
      <c r="L1" s="31"/>
    </row>
    <row r="2" spans="1:12" ht="18.75" customHeight="1">
      <c r="A2" s="224" t="s">
        <v>286</v>
      </c>
      <c r="B2" s="224"/>
      <c r="C2" s="224"/>
      <c r="D2" s="224"/>
      <c r="E2" s="224"/>
      <c r="F2" s="224"/>
    </row>
    <row r="3" spans="1:12" ht="21.75" customHeight="1">
      <c r="A3" s="224" t="s">
        <v>287</v>
      </c>
      <c r="B3" s="224"/>
      <c r="C3" s="224"/>
      <c r="D3" s="224"/>
      <c r="E3" s="224"/>
      <c r="F3" s="224"/>
    </row>
    <row r="4" spans="1:12" ht="24" customHeight="1">
      <c r="A4" s="2"/>
      <c r="B4" s="2"/>
      <c r="C4" s="3"/>
      <c r="D4" s="4"/>
      <c r="E4" s="4"/>
      <c r="F4" s="4"/>
    </row>
    <row r="5" spans="1:12" ht="33" customHeight="1">
      <c r="A5" s="226" t="s">
        <v>0</v>
      </c>
      <c r="B5" s="228" t="s">
        <v>1</v>
      </c>
      <c r="C5" s="228" t="s">
        <v>2</v>
      </c>
      <c r="D5" s="225" t="s">
        <v>3</v>
      </c>
      <c r="E5" s="225"/>
      <c r="F5" s="225"/>
    </row>
    <row r="6" spans="1:12" ht="40.5" customHeight="1">
      <c r="A6" s="227"/>
      <c r="B6" s="229"/>
      <c r="C6" s="229"/>
      <c r="D6" s="119" t="s">
        <v>4</v>
      </c>
      <c r="E6" s="105" t="s">
        <v>5</v>
      </c>
      <c r="F6" s="105" t="s">
        <v>6</v>
      </c>
    </row>
    <row r="7" spans="1:12">
      <c r="A7" s="120" t="s">
        <v>7</v>
      </c>
      <c r="B7" s="106" t="s">
        <v>8</v>
      </c>
      <c r="C7" s="132" t="s">
        <v>9</v>
      </c>
      <c r="D7" s="121">
        <f>E7+F7</f>
        <v>16844.080999999998</v>
      </c>
      <c r="E7" s="121">
        <f>'[1]сентябрь 2016'!E6+'[1]август 2016'!E6+'[1]июль 2016'!E6</f>
        <v>3783.54</v>
      </c>
      <c r="F7" s="121">
        <f>'[1]сентябрь 2016'!F6+'[1]август 2016'!F6+'[1]июль 2016'!F6</f>
        <v>13060.540999999999</v>
      </c>
    </row>
    <row r="8" spans="1:12">
      <c r="A8" s="259">
        <v>1</v>
      </c>
      <c r="B8" s="106" t="s">
        <v>10</v>
      </c>
      <c r="C8" s="132" t="s">
        <v>11</v>
      </c>
      <c r="D8" s="141">
        <f t="shared" ref="D8:D71" si="0">E8+F8</f>
        <v>7</v>
      </c>
      <c r="E8" s="142">
        <v>7</v>
      </c>
      <c r="F8" s="142">
        <f>'[1]сентябрь 2016'!F7+'[1]август 2016'!F7+'[1]июль 2016'!F7</f>
        <v>0</v>
      </c>
      <c r="H8" s="5"/>
    </row>
    <row r="9" spans="1:12">
      <c r="A9" s="259"/>
      <c r="B9" s="106"/>
      <c r="C9" s="132" t="s">
        <v>12</v>
      </c>
      <c r="D9" s="121">
        <f t="shared" si="0"/>
        <v>1.1419999999999999</v>
      </c>
      <c r="E9" s="122">
        <f>'[1]сентябрь 2016'!E8+'[1]август 2016'!E8+'[1]июль 2016'!E8</f>
        <v>1.1419999999999999</v>
      </c>
      <c r="F9" s="122">
        <f>'[1]сентябрь 2016'!F8+'[1]август 2016'!F8+'[1]июль 2016'!F8</f>
        <v>0</v>
      </c>
    </row>
    <row r="10" spans="1:12">
      <c r="A10" s="259"/>
      <c r="B10" s="107" t="s">
        <v>13</v>
      </c>
      <c r="C10" s="132" t="s">
        <v>9</v>
      </c>
      <c r="D10" s="121">
        <f t="shared" si="0"/>
        <v>1336.6260000000002</v>
      </c>
      <c r="E10" s="122">
        <f>'[1]сентябрь 2016'!E9+'[1]август 2016'!E9+'[1]июль 2016'!E9</f>
        <v>1336.6260000000002</v>
      </c>
      <c r="F10" s="122">
        <f>'[1]сентябрь 2016'!F9+'[1]август 2016'!F9+'[1]июль 2016'!F9</f>
        <v>0</v>
      </c>
    </row>
    <row r="11" spans="1:12">
      <c r="A11" s="220" t="s">
        <v>14</v>
      </c>
      <c r="B11" s="221" t="s">
        <v>15</v>
      </c>
      <c r="C11" s="132" t="s">
        <v>12</v>
      </c>
      <c r="D11" s="121">
        <f t="shared" si="0"/>
        <v>0.11</v>
      </c>
      <c r="E11" s="122">
        <f>'[1]сентябрь 2016'!E10+'[1]август 2016'!E10+'[1]июль 2016'!E10</f>
        <v>0.11</v>
      </c>
      <c r="F11" s="122">
        <f>'[1]сентябрь 2016'!F10+'[1]август 2016'!F10+'[1]июль 2016'!F10</f>
        <v>0</v>
      </c>
    </row>
    <row r="12" spans="1:12">
      <c r="A12" s="220"/>
      <c r="B12" s="221"/>
      <c r="C12" s="132" t="s">
        <v>9</v>
      </c>
      <c r="D12" s="121">
        <f t="shared" si="0"/>
        <v>332.72199999999998</v>
      </c>
      <c r="E12" s="122">
        <f>'[1]сентябрь 2016'!E11+'[1]август 2016'!E11+'[1]июль 2016'!E11</f>
        <v>332.72199999999998</v>
      </c>
      <c r="F12" s="122">
        <f>'[1]сентябрь 2016'!F11+'[1]август 2016'!F11+'[1]июль 2016'!F11</f>
        <v>0</v>
      </c>
    </row>
    <row r="13" spans="1:12">
      <c r="A13" s="220" t="s">
        <v>16</v>
      </c>
      <c r="B13" s="221" t="s">
        <v>17</v>
      </c>
      <c r="C13" s="132" t="s">
        <v>12</v>
      </c>
      <c r="D13" s="121">
        <f t="shared" si="0"/>
        <v>1.0319999999999998</v>
      </c>
      <c r="E13" s="122">
        <f>'[1]сентябрь 2016'!E12+'[1]август 2016'!E12+'[1]июль 2016'!E12</f>
        <v>1.0319999999999998</v>
      </c>
      <c r="F13" s="122">
        <f>'[1]сентябрь 2016'!F12+'[1]август 2016'!F12+'[1]июль 2016'!F12</f>
        <v>0</v>
      </c>
    </row>
    <row r="14" spans="1:12">
      <c r="A14" s="220"/>
      <c r="B14" s="221"/>
      <c r="C14" s="132" t="s">
        <v>9</v>
      </c>
      <c r="D14" s="121">
        <f t="shared" si="0"/>
        <v>1003.9040000000001</v>
      </c>
      <c r="E14" s="122">
        <f>'[1]сентябрь 2016'!E13+'[1]август 2016'!E13+'[1]июль 2016'!E13</f>
        <v>1003.9040000000001</v>
      </c>
      <c r="F14" s="122">
        <f>'[1]сентябрь 2016'!F13+'[1]август 2016'!F13+'[1]июль 2016'!F13</f>
        <v>0</v>
      </c>
    </row>
    <row r="15" spans="1:12" ht="13.5" customHeight="1">
      <c r="A15" s="123" t="s">
        <v>18</v>
      </c>
      <c r="B15" s="107" t="s">
        <v>19</v>
      </c>
      <c r="C15" s="132" t="s">
        <v>9</v>
      </c>
      <c r="D15" s="121">
        <f t="shared" si="0"/>
        <v>0</v>
      </c>
      <c r="E15" s="122">
        <f>'[1]сентябрь 2016'!E14+'[1]август 2016'!E14+'[1]июль 2016'!E14</f>
        <v>0</v>
      </c>
      <c r="F15" s="122">
        <f>'[1]сентябрь 2016'!F14+'[1]август 2016'!F14+'[1]июль 2016'!F14</f>
        <v>0</v>
      </c>
    </row>
    <row r="16" spans="1:12">
      <c r="A16" s="259" t="s">
        <v>20</v>
      </c>
      <c r="B16" s="222" t="s">
        <v>21</v>
      </c>
      <c r="C16" s="132" t="s">
        <v>11</v>
      </c>
      <c r="D16" s="141">
        <f t="shared" si="0"/>
        <v>1</v>
      </c>
      <c r="E16" s="142">
        <f>'[1]сентябрь 2016'!E15+'[1]август 2016'!E15+'[1]июль 2016'!E15</f>
        <v>1</v>
      </c>
      <c r="F16" s="142">
        <f>'[1]сентябрь 2016'!F15+'[1]август 2016'!F15+'[1]июль 2016'!F15</f>
        <v>0</v>
      </c>
    </row>
    <row r="17" spans="1:6">
      <c r="A17" s="259"/>
      <c r="B17" s="222"/>
      <c r="C17" s="132" t="s">
        <v>9</v>
      </c>
      <c r="D17" s="121">
        <f t="shared" si="0"/>
        <v>166.262</v>
      </c>
      <c r="E17" s="122">
        <f>'[1]сентябрь 2016'!E16+'[1]август 2016'!E16+'[1]июль 2016'!E16</f>
        <v>166.262</v>
      </c>
      <c r="F17" s="122">
        <f>'[1]сентябрь 2016'!F16+'[1]август 2016'!F16+'[1]июль 2016'!F16</f>
        <v>0</v>
      </c>
    </row>
    <row r="18" spans="1:6">
      <c r="A18" s="220" t="s">
        <v>22</v>
      </c>
      <c r="B18" s="221" t="s">
        <v>23</v>
      </c>
      <c r="C18" s="132" t="s">
        <v>24</v>
      </c>
      <c r="D18" s="121">
        <f t="shared" si="0"/>
        <v>37.5</v>
      </c>
      <c r="E18" s="122">
        <f>'[1]сентябрь 2016'!E17+'[1]август 2016'!E17+'[1]июль 2016'!E17</f>
        <v>37.5</v>
      </c>
      <c r="F18" s="122">
        <f>'[1]сентябрь 2016'!F17+'[1]август 2016'!F17+'[1]июль 2016'!F17</f>
        <v>0</v>
      </c>
    </row>
    <row r="19" spans="1:6">
      <c r="A19" s="220"/>
      <c r="B19" s="221"/>
      <c r="C19" s="132" t="s">
        <v>9</v>
      </c>
      <c r="D19" s="121">
        <f t="shared" si="0"/>
        <v>166.262</v>
      </c>
      <c r="E19" s="122">
        <f>'[1]сентябрь 2016'!E18+'[1]август 2016'!E18+'[1]июль 2016'!E18</f>
        <v>166.262</v>
      </c>
      <c r="F19" s="122">
        <f>'[1]сентябрь 2016'!F18+'[1]август 2016'!F18+'[1]июль 2016'!F18</f>
        <v>0</v>
      </c>
    </row>
    <row r="20" spans="1:6">
      <c r="A20" s="220" t="s">
        <v>25</v>
      </c>
      <c r="B20" s="223" t="s">
        <v>26</v>
      </c>
      <c r="C20" s="132" t="s">
        <v>27</v>
      </c>
      <c r="D20" s="121">
        <f t="shared" si="0"/>
        <v>0</v>
      </c>
      <c r="E20" s="122">
        <f>'[1]сентябрь 2016'!E19+'[1]август 2016'!E19+'[1]июль 2016'!E19</f>
        <v>0</v>
      </c>
      <c r="F20" s="122">
        <f>'[1]сентябрь 2016'!F19+'[1]август 2016'!F19+'[1]июль 2016'!F19</f>
        <v>0</v>
      </c>
    </row>
    <row r="21" spans="1:6">
      <c r="A21" s="220"/>
      <c r="B21" s="223"/>
      <c r="C21" s="132" t="s">
        <v>9</v>
      </c>
      <c r="D21" s="121">
        <f t="shared" si="0"/>
        <v>0</v>
      </c>
      <c r="E21" s="122">
        <f>'[1]сентябрь 2016'!E20+'[1]август 2016'!E20+'[1]июль 2016'!E20</f>
        <v>0</v>
      </c>
      <c r="F21" s="122">
        <f>'[1]сентябрь 2016'!F20+'[1]август 2016'!F20+'[1]июль 2016'!F20</f>
        <v>0</v>
      </c>
    </row>
    <row r="22" spans="1:6">
      <c r="A22" s="220" t="s">
        <v>28</v>
      </c>
      <c r="B22" s="223" t="s">
        <v>29</v>
      </c>
      <c r="C22" s="132" t="s">
        <v>27</v>
      </c>
      <c r="D22" s="121">
        <f t="shared" si="0"/>
        <v>0</v>
      </c>
      <c r="E22" s="122">
        <f>'[1]сентябрь 2016'!E21+'[1]август 2016'!E21+'[1]июль 2016'!E21</f>
        <v>0</v>
      </c>
      <c r="F22" s="122">
        <f>'[1]сентябрь 2016'!F21+'[1]август 2016'!F21+'[1]июль 2016'!F21</f>
        <v>0</v>
      </c>
    </row>
    <row r="23" spans="1:6">
      <c r="A23" s="220"/>
      <c r="B23" s="223"/>
      <c r="C23" s="132" t="s">
        <v>9</v>
      </c>
      <c r="D23" s="121">
        <f t="shared" si="0"/>
        <v>0</v>
      </c>
      <c r="E23" s="122">
        <f>'[1]сентябрь 2016'!E22+'[1]август 2016'!E22+'[1]июль 2016'!E22</f>
        <v>0</v>
      </c>
      <c r="F23" s="122">
        <f>'[1]сентябрь 2016'!F22+'[1]август 2016'!F22+'[1]июль 2016'!F22</f>
        <v>0</v>
      </c>
    </row>
    <row r="24" spans="1:6">
      <c r="A24" s="220" t="s">
        <v>30</v>
      </c>
      <c r="B24" s="221" t="s">
        <v>31</v>
      </c>
      <c r="C24" s="132" t="s">
        <v>32</v>
      </c>
      <c r="D24" s="141">
        <f t="shared" si="0"/>
        <v>0</v>
      </c>
      <c r="E24" s="142">
        <f>'[1]сентябрь 2016'!E23+'[1]август 2016'!E23+'[1]июль 2016'!E23</f>
        <v>0</v>
      </c>
      <c r="F24" s="142">
        <f>'[1]сентябрь 2016'!F23+'[1]август 2016'!F23+'[1]июль 2016'!F23</f>
        <v>0</v>
      </c>
    </row>
    <row r="25" spans="1:6">
      <c r="A25" s="220"/>
      <c r="B25" s="221"/>
      <c r="C25" s="132" t="s">
        <v>9</v>
      </c>
      <c r="D25" s="121">
        <f t="shared" si="0"/>
        <v>0</v>
      </c>
      <c r="E25" s="122">
        <f>'[1]сентябрь 2016'!E24+'[1]август 2016'!E24+'[1]июль 2016'!E24</f>
        <v>0</v>
      </c>
      <c r="F25" s="122">
        <f>'[1]сентябрь 2016'!F24+'[1]август 2016'!F24+'[1]июль 2016'!F24</f>
        <v>0</v>
      </c>
    </row>
    <row r="26" spans="1:6">
      <c r="A26" s="123" t="s">
        <v>33</v>
      </c>
      <c r="B26" s="107" t="s">
        <v>34</v>
      </c>
      <c r="C26" s="132" t="s">
        <v>9</v>
      </c>
      <c r="D26" s="121">
        <f t="shared" si="0"/>
        <v>0</v>
      </c>
      <c r="E26" s="122">
        <f>'[1]сентябрь 2016'!E25+'[1]август 2016'!E25+'[1]июль 2016'!E25</f>
        <v>0</v>
      </c>
      <c r="F26" s="122">
        <f>'[1]сентябрь 2016'!F25+'[1]август 2016'!F25+'[1]июль 2016'!F25</f>
        <v>0</v>
      </c>
    </row>
    <row r="27" spans="1:6">
      <c r="A27" s="220" t="s">
        <v>35</v>
      </c>
      <c r="B27" s="221" t="s">
        <v>36</v>
      </c>
      <c r="C27" s="132" t="s">
        <v>37</v>
      </c>
      <c r="D27" s="121">
        <f t="shared" si="0"/>
        <v>0.93800000000000006</v>
      </c>
      <c r="E27" s="122">
        <f>'[1]сентябрь 2016'!E26+'[1]август 2016'!E26+'[1]июль 2016'!E26</f>
        <v>0</v>
      </c>
      <c r="F27" s="122">
        <f>'[1]сентябрь 2016'!F26+'[1]август 2016'!F26+'[1]июль 2016'!F26</f>
        <v>0.93800000000000006</v>
      </c>
    </row>
    <row r="28" spans="1:6">
      <c r="A28" s="220"/>
      <c r="B28" s="221"/>
      <c r="C28" s="132" t="s">
        <v>9</v>
      </c>
      <c r="D28" s="121">
        <f t="shared" si="0"/>
        <v>351.47600000000006</v>
      </c>
      <c r="E28" s="122">
        <f>'[1]сентябрь 2016'!E27+'[1]август 2016'!E27+'[1]июль 2016'!E27</f>
        <v>0</v>
      </c>
      <c r="F28" s="122">
        <f>'[1]сентябрь 2016'!F27+'[1]август 2016'!F27+'[1]июль 2016'!F27</f>
        <v>351.47600000000006</v>
      </c>
    </row>
    <row r="29" spans="1:6">
      <c r="A29" s="220" t="s">
        <v>38</v>
      </c>
      <c r="B29" s="219" t="s">
        <v>597</v>
      </c>
      <c r="C29" s="132" t="s">
        <v>12</v>
      </c>
      <c r="D29" s="121">
        <f t="shared" si="0"/>
        <v>0.95650000000000013</v>
      </c>
      <c r="E29" s="122">
        <f>'[1]сентябрь 2016'!E28+'[1]август 2016'!E28+'[1]июль 2016'!E28</f>
        <v>0.55200000000000005</v>
      </c>
      <c r="F29" s="122">
        <f>'[1]сентябрь 2016'!F28+'[1]август 2016'!F28+'[1]июль 2016'!F28</f>
        <v>0.40450000000000003</v>
      </c>
    </row>
    <row r="30" spans="1:6">
      <c r="A30" s="220"/>
      <c r="B30" s="219"/>
      <c r="C30" s="132" t="s">
        <v>9</v>
      </c>
      <c r="D30" s="121">
        <f t="shared" si="0"/>
        <v>880.553</v>
      </c>
      <c r="E30" s="122">
        <f>'[1]сентябрь 2016'!E29+'[1]август 2016'!E29+'[1]июль 2016'!E29</f>
        <v>482.43699999999995</v>
      </c>
      <c r="F30" s="122">
        <f>'[1]сентябрь 2016'!F29+'[1]август 2016'!F29+'[1]июль 2016'!F29</f>
        <v>398.11600000000004</v>
      </c>
    </row>
    <row r="31" spans="1:6">
      <c r="A31" s="259" t="s">
        <v>40</v>
      </c>
      <c r="B31" s="222" t="s">
        <v>41</v>
      </c>
      <c r="C31" s="132" t="s">
        <v>12</v>
      </c>
      <c r="D31" s="121">
        <f t="shared" si="0"/>
        <v>37.450000000000003</v>
      </c>
      <c r="E31" s="122">
        <f>'[1]сентябрь 2016'!E30+'[1]август 2016'!E30+'[1]июль 2016'!E30</f>
        <v>3.5720000000000001</v>
      </c>
      <c r="F31" s="122">
        <f>'[1]сентябрь 2016'!F30+'[1]август 2016'!F30+'[1]июль 2016'!F30</f>
        <v>33.878</v>
      </c>
    </row>
    <row r="32" spans="1:6">
      <c r="A32" s="259"/>
      <c r="B32" s="222"/>
      <c r="C32" s="132" t="s">
        <v>42</v>
      </c>
      <c r="D32" s="141">
        <f t="shared" si="0"/>
        <v>45</v>
      </c>
      <c r="E32" s="142">
        <f>'[1]сентябрь 2016'!E31+'[1]август 2016'!E31+'[1]июль 2016'!E31</f>
        <v>10</v>
      </c>
      <c r="F32" s="142">
        <f>'[1]сентябрь 2016'!F31+'[1]август 2016'!F31+'[1]июль 2016'!F31</f>
        <v>35</v>
      </c>
    </row>
    <row r="33" spans="1:6">
      <c r="A33" s="259"/>
      <c r="B33" s="222"/>
      <c r="C33" s="132" t="s">
        <v>9</v>
      </c>
      <c r="D33" s="121">
        <f t="shared" si="0"/>
        <v>12182.175999999999</v>
      </c>
      <c r="E33" s="122">
        <f>'[1]сентябрь 2016'!E32+'[1]август 2016'!E32+'[1]июль 2016'!E32</f>
        <v>984.62800000000016</v>
      </c>
      <c r="F33" s="122">
        <f>'[1]сентябрь 2016'!F32+'[1]август 2016'!F32+'[1]июль 2016'!F32</f>
        <v>11197.547999999999</v>
      </c>
    </row>
    <row r="34" spans="1:6">
      <c r="A34" s="220" t="s">
        <v>43</v>
      </c>
      <c r="B34" s="223" t="s">
        <v>44</v>
      </c>
      <c r="C34" s="132" t="s">
        <v>12</v>
      </c>
      <c r="D34" s="121">
        <f t="shared" si="0"/>
        <v>0</v>
      </c>
      <c r="E34" s="122">
        <f>'[1]сентябрь 2016'!E33+'[1]август 2016'!E33+'[1]июль 2016'!E33</f>
        <v>0</v>
      </c>
      <c r="F34" s="122">
        <f>'[1]сентябрь 2016'!F33+'[1]август 2016'!F33+'[1]июль 2016'!F33</f>
        <v>0</v>
      </c>
    </row>
    <row r="35" spans="1:6">
      <c r="A35" s="220"/>
      <c r="B35" s="223"/>
      <c r="C35" s="132" t="s">
        <v>9</v>
      </c>
      <c r="D35" s="121">
        <f t="shared" si="0"/>
        <v>0</v>
      </c>
      <c r="E35" s="122">
        <f>'[1]сентябрь 2016'!E34+'[1]август 2016'!E34+'[1]июль 2016'!E34</f>
        <v>0</v>
      </c>
      <c r="F35" s="122">
        <f>'[1]сентябрь 2016'!F34+'[1]август 2016'!F34+'[1]июль 2016'!F34</f>
        <v>0</v>
      </c>
    </row>
    <row r="36" spans="1:6" ht="14.25" customHeight="1">
      <c r="A36" s="220" t="s">
        <v>45</v>
      </c>
      <c r="B36" s="223" t="s">
        <v>46</v>
      </c>
      <c r="C36" s="132" t="s">
        <v>12</v>
      </c>
      <c r="D36" s="121">
        <f t="shared" si="0"/>
        <v>0.15280000000000005</v>
      </c>
      <c r="E36" s="122">
        <f>'[1]сентябрь 2016'!E35+'[1]август 2016'!E35+'[1]июль 2016'!E35</f>
        <v>0.15280000000000005</v>
      </c>
      <c r="F36" s="122">
        <f>'[1]сентябрь 2016'!F35+'[1]август 2016'!F35+'[1]июль 2016'!F35</f>
        <v>0</v>
      </c>
    </row>
    <row r="37" spans="1:6">
      <c r="A37" s="220"/>
      <c r="B37" s="223"/>
      <c r="C37" s="132" t="s">
        <v>9</v>
      </c>
      <c r="D37" s="121">
        <f t="shared" si="0"/>
        <v>117.999</v>
      </c>
      <c r="E37" s="122">
        <f>'[1]сентябрь 2016'!E36+'[1]август 2016'!E36+'[1]июль 2016'!E36</f>
        <v>117.999</v>
      </c>
      <c r="F37" s="122">
        <f>'[1]сентябрь 2016'!F36+'[1]август 2016'!F36+'[1]июль 2016'!F36</f>
        <v>0</v>
      </c>
    </row>
    <row r="38" spans="1:6">
      <c r="A38" s="220" t="s">
        <v>47</v>
      </c>
      <c r="B38" s="221" t="s">
        <v>48</v>
      </c>
      <c r="C38" s="132" t="s">
        <v>32</v>
      </c>
      <c r="D38" s="141">
        <f t="shared" si="0"/>
        <v>225</v>
      </c>
      <c r="E38" s="142">
        <f>'[1]сентябрь 2016'!E37+'[1]август 2016'!E37+'[1]июль 2016'!E37</f>
        <v>225</v>
      </c>
      <c r="F38" s="142">
        <f>'[1]сентябрь 2016'!F37+'[1]август 2016'!F37+'[1]июль 2016'!F37</f>
        <v>0</v>
      </c>
    </row>
    <row r="39" spans="1:6">
      <c r="A39" s="220"/>
      <c r="B39" s="221"/>
      <c r="C39" s="132" t="s">
        <v>9</v>
      </c>
      <c r="D39" s="121">
        <f t="shared" si="0"/>
        <v>126.995</v>
      </c>
      <c r="E39" s="122">
        <f>'[1]сентябрь 2016'!E38+'[1]август 2016'!E38+'[1]июль 2016'!E38</f>
        <v>126.995</v>
      </c>
      <c r="F39" s="122">
        <f>'[1]сентябрь 2016'!F38+'[1]август 2016'!F38+'[1]июль 2016'!F38</f>
        <v>0</v>
      </c>
    </row>
    <row r="40" spans="1:6">
      <c r="A40" s="220" t="s">
        <v>49</v>
      </c>
      <c r="B40" s="221" t="s">
        <v>50</v>
      </c>
      <c r="C40" s="132" t="s">
        <v>32</v>
      </c>
      <c r="D40" s="141">
        <f t="shared" si="0"/>
        <v>0</v>
      </c>
      <c r="E40" s="142">
        <f>'[1]сентябрь 2016'!E39+'[1]август 2016'!E39+'[1]июль 2016'!E39</f>
        <v>0</v>
      </c>
      <c r="F40" s="142">
        <f>'[1]сентябрь 2016'!F39+'[1]август 2016'!F39+'[1]июль 2016'!F39</f>
        <v>0</v>
      </c>
    </row>
    <row r="41" spans="1:6">
      <c r="A41" s="220"/>
      <c r="B41" s="221"/>
      <c r="C41" s="132" t="s">
        <v>9</v>
      </c>
      <c r="D41" s="121">
        <f t="shared" si="0"/>
        <v>0</v>
      </c>
      <c r="E41" s="122">
        <f>'[1]сентябрь 2016'!E40+'[1]август 2016'!E40+'[1]июль 2016'!E40</f>
        <v>0</v>
      </c>
      <c r="F41" s="122">
        <f>'[1]сентябрь 2016'!F40+'[1]август 2016'!F40+'[1]июль 2016'!F40</f>
        <v>0</v>
      </c>
    </row>
    <row r="42" spans="1:6">
      <c r="A42" s="220" t="s">
        <v>51</v>
      </c>
      <c r="B42" s="221" t="s">
        <v>52</v>
      </c>
      <c r="C42" s="132" t="s">
        <v>37</v>
      </c>
      <c r="D42" s="121">
        <f t="shared" si="0"/>
        <v>0</v>
      </c>
      <c r="E42" s="122">
        <f>'[1]сентябрь 2016'!E41+'[1]август 2016'!E41+'[1]июль 2016'!E41</f>
        <v>0</v>
      </c>
      <c r="F42" s="122">
        <f>'[1]сентябрь 2016'!F41+'[1]август 2016'!F41+'[1]июль 2016'!F41</f>
        <v>0</v>
      </c>
    </row>
    <row r="43" spans="1:6">
      <c r="A43" s="220"/>
      <c r="B43" s="221"/>
      <c r="C43" s="132" t="s">
        <v>9</v>
      </c>
      <c r="D43" s="121">
        <f t="shared" si="0"/>
        <v>0</v>
      </c>
      <c r="E43" s="122">
        <f>'[1]сентябрь 2016'!E42+'[1]август 2016'!E42+'[1]июль 2016'!E42</f>
        <v>0</v>
      </c>
      <c r="F43" s="122">
        <f>'[1]сентябрь 2016'!F42+'[1]август 2016'!F42+'[1]июль 2016'!F42</f>
        <v>0</v>
      </c>
    </row>
    <row r="44" spans="1:6">
      <c r="A44" s="220" t="s">
        <v>53</v>
      </c>
      <c r="B44" s="223" t="s">
        <v>54</v>
      </c>
      <c r="C44" s="132" t="s">
        <v>32</v>
      </c>
      <c r="D44" s="141">
        <f t="shared" si="0"/>
        <v>482</v>
      </c>
      <c r="E44" s="142">
        <f>'[1]сентябрь 2016'!E43+'[1]август 2016'!E43+'[1]июль 2016'!E43</f>
        <v>482</v>
      </c>
      <c r="F44" s="142">
        <f>'[1]сентябрь 2016'!F43+'[1]август 2016'!F43+'[1]июль 2016'!F43</f>
        <v>0</v>
      </c>
    </row>
    <row r="45" spans="1:6">
      <c r="A45" s="220"/>
      <c r="B45" s="223"/>
      <c r="C45" s="132" t="s">
        <v>9</v>
      </c>
      <c r="D45" s="121">
        <f t="shared" si="0"/>
        <v>286.16199999999998</v>
      </c>
      <c r="E45" s="122">
        <f>'[1]сентябрь 2016'!E44+'[1]август 2016'!E44+'[1]июль 2016'!E44</f>
        <v>286.16199999999998</v>
      </c>
      <c r="F45" s="122">
        <f>'[1]сентябрь 2016'!F44+'[1]август 2016'!F44+'[1]июль 2016'!F44</f>
        <v>0</v>
      </c>
    </row>
    <row r="46" spans="1:6">
      <c r="A46" s="220" t="s">
        <v>55</v>
      </c>
      <c r="B46" s="223" t="s">
        <v>56</v>
      </c>
      <c r="C46" s="132" t="s">
        <v>32</v>
      </c>
      <c r="D46" s="141">
        <f t="shared" si="0"/>
        <v>5</v>
      </c>
      <c r="E46" s="142">
        <f>'[1]сентябрь 2016'!E45+'[1]август 2016'!E45+'[1]июль 2016'!E45</f>
        <v>5</v>
      </c>
      <c r="F46" s="142">
        <f>'[1]сентябрь 2016'!F45+'[1]август 2016'!F45+'[1]июль 2016'!F45</f>
        <v>0</v>
      </c>
    </row>
    <row r="47" spans="1:6">
      <c r="A47" s="220"/>
      <c r="B47" s="223"/>
      <c r="C47" s="132" t="s">
        <v>9</v>
      </c>
      <c r="D47" s="121">
        <f t="shared" si="0"/>
        <v>125.041</v>
      </c>
      <c r="E47" s="122">
        <f>'[1]сентябрь 2016'!E46+'[1]август 2016'!E46+'[1]июль 2016'!E46</f>
        <v>125.041</v>
      </c>
      <c r="F47" s="122">
        <f>'[1]сентябрь 2016'!F46+'[1]август 2016'!F46+'[1]июль 2016'!F46</f>
        <v>0</v>
      </c>
    </row>
    <row r="48" spans="1:6" ht="13.5" customHeight="1">
      <c r="A48" s="220" t="s">
        <v>57</v>
      </c>
      <c r="B48" s="223" t="s">
        <v>58</v>
      </c>
      <c r="C48" s="132" t="s">
        <v>32</v>
      </c>
      <c r="D48" s="141">
        <f t="shared" si="0"/>
        <v>340</v>
      </c>
      <c r="E48" s="142">
        <f>'[1]сентябрь 2016'!E47+'[1]август 2016'!E47+'[1]июль 2016'!E47</f>
        <v>297</v>
      </c>
      <c r="F48" s="142">
        <f>'[1]сентябрь 2016'!F47+'[1]август 2016'!F47+'[1]июль 2016'!F47</f>
        <v>43</v>
      </c>
    </row>
    <row r="49" spans="1:6" ht="15.75" customHeight="1">
      <c r="A49" s="220"/>
      <c r="B49" s="223"/>
      <c r="C49" s="132" t="s">
        <v>9</v>
      </c>
      <c r="D49" s="121">
        <f t="shared" si="0"/>
        <v>1121.674</v>
      </c>
      <c r="E49" s="122">
        <f>'[1]сентябрь 2016'!E48+'[1]август 2016'!E48+'[1]июль 2016'!E48</f>
        <v>148.84099999999998</v>
      </c>
      <c r="F49" s="122">
        <f>'[1]сентябрь 2016'!F48+'[1]август 2016'!F48+'[1]июль 2016'!F48</f>
        <v>972.83299999999997</v>
      </c>
    </row>
    <row r="50" spans="1:6">
      <c r="A50" s="259" t="s">
        <v>59</v>
      </c>
      <c r="B50" s="222" t="s">
        <v>598</v>
      </c>
      <c r="C50" s="132" t="s">
        <v>12</v>
      </c>
      <c r="D50" s="121">
        <f t="shared" si="0"/>
        <v>1.4E-2</v>
      </c>
      <c r="E50" s="122">
        <f>'[1]сентябрь 2016'!E49+'[1]август 2016'!E49+'[1]июль 2016'!E49</f>
        <v>1.4E-2</v>
      </c>
      <c r="F50" s="122">
        <f>'[1]сентябрь 2016'!F49+'[1]август 2016'!F49+'[1]июль 2016'!F49</f>
        <v>0</v>
      </c>
    </row>
    <row r="51" spans="1:6">
      <c r="A51" s="259"/>
      <c r="B51" s="222"/>
      <c r="C51" s="132" t="s">
        <v>9</v>
      </c>
      <c r="D51" s="121">
        <f t="shared" si="0"/>
        <v>8.5489999999999995</v>
      </c>
      <c r="E51" s="122">
        <f>'[1]сентябрь 2016'!E50+'[1]август 2016'!E50+'[1]июль 2016'!E50</f>
        <v>8.5489999999999995</v>
      </c>
      <c r="F51" s="122">
        <f>'[1]сентябрь 2016'!F50+'[1]август 2016'!F50+'[1]июль 2016'!F50</f>
        <v>0</v>
      </c>
    </row>
    <row r="52" spans="1:6">
      <c r="A52" s="220" t="s">
        <v>60</v>
      </c>
      <c r="B52" s="223" t="s">
        <v>61</v>
      </c>
      <c r="C52" s="132" t="s">
        <v>32</v>
      </c>
      <c r="D52" s="141">
        <f t="shared" si="0"/>
        <v>0</v>
      </c>
      <c r="E52" s="142">
        <f>'[1]сентябрь 2016'!E51+'[1]август 2016'!E51+'[1]июль 2016'!E51</f>
        <v>0</v>
      </c>
      <c r="F52" s="142">
        <f>'[1]сентябрь 2016'!F51+'[1]август 2016'!F51+'[1]июль 2016'!F51</f>
        <v>0</v>
      </c>
    </row>
    <row r="53" spans="1:6">
      <c r="A53" s="220"/>
      <c r="B53" s="223"/>
      <c r="C53" s="132" t="s">
        <v>9</v>
      </c>
      <c r="D53" s="121">
        <f t="shared" si="0"/>
        <v>0</v>
      </c>
      <c r="E53" s="122">
        <f>'[1]сентябрь 2016'!E52+'[1]август 2016'!E52+'[1]июль 2016'!E52</f>
        <v>0</v>
      </c>
      <c r="F53" s="122">
        <f>'[1]сентябрь 2016'!F52+'[1]август 2016'!F52+'[1]июль 2016'!F52</f>
        <v>0</v>
      </c>
    </row>
    <row r="54" spans="1:6">
      <c r="A54" s="220" t="s">
        <v>62</v>
      </c>
      <c r="B54" s="221" t="s">
        <v>63</v>
      </c>
      <c r="C54" s="132" t="s">
        <v>32</v>
      </c>
      <c r="D54" s="141">
        <f t="shared" si="0"/>
        <v>0</v>
      </c>
      <c r="E54" s="142">
        <f>'[1]сентябрь 2016'!E53+'[1]август 2016'!E53+'[1]июль 2016'!E53</f>
        <v>0</v>
      </c>
      <c r="F54" s="142">
        <f>'[1]сентябрь 2016'!F53+'[1]август 2016'!F53+'[1]июль 2016'!F53</f>
        <v>0</v>
      </c>
    </row>
    <row r="55" spans="1:6">
      <c r="A55" s="220"/>
      <c r="B55" s="221"/>
      <c r="C55" s="132" t="s">
        <v>9</v>
      </c>
      <c r="D55" s="121">
        <f t="shared" si="0"/>
        <v>0</v>
      </c>
      <c r="E55" s="122">
        <f>'[1]сентябрь 2016'!E54+'[1]август 2016'!E54+'[1]июль 2016'!E54</f>
        <v>0</v>
      </c>
      <c r="F55" s="122">
        <f>'[1]сентябрь 2016'!F54+'[1]август 2016'!F54+'[1]июль 2016'!F54</f>
        <v>0</v>
      </c>
    </row>
    <row r="56" spans="1:6" ht="14.25" customHeight="1">
      <c r="A56" s="220" t="s">
        <v>64</v>
      </c>
      <c r="B56" s="223" t="s">
        <v>65</v>
      </c>
      <c r="C56" s="132" t="s">
        <v>66</v>
      </c>
      <c r="D56" s="121">
        <f t="shared" si="0"/>
        <v>0</v>
      </c>
      <c r="E56" s="122">
        <f>'[1]сентябрь 2016'!E55+'[1]август 2016'!E55+'[1]июль 2016'!E55</f>
        <v>0</v>
      </c>
      <c r="F56" s="122">
        <f>'[1]сентябрь 2016'!F55+'[1]август 2016'!F55+'[1]июль 2016'!F55</f>
        <v>0</v>
      </c>
    </row>
    <row r="57" spans="1:6" ht="13.5" customHeight="1">
      <c r="A57" s="220"/>
      <c r="B57" s="223"/>
      <c r="C57" s="132" t="s">
        <v>9</v>
      </c>
      <c r="D57" s="121">
        <f t="shared" si="0"/>
        <v>0</v>
      </c>
      <c r="E57" s="122">
        <f>'[1]сентябрь 2016'!E56+'[1]август 2016'!E56+'[1]июль 2016'!E56</f>
        <v>0</v>
      </c>
      <c r="F57" s="122">
        <f>'[1]сентябрь 2016'!F56+'[1]август 2016'!F56+'[1]июль 2016'!F56</f>
        <v>0</v>
      </c>
    </row>
    <row r="58" spans="1:6" ht="13.5" customHeight="1">
      <c r="A58" s="220" t="s">
        <v>67</v>
      </c>
      <c r="B58" s="223" t="s">
        <v>68</v>
      </c>
      <c r="C58" s="132" t="s">
        <v>32</v>
      </c>
      <c r="D58" s="141">
        <f t="shared" si="0"/>
        <v>0</v>
      </c>
      <c r="E58" s="142">
        <f>'[1]сентябрь 2016'!E57+'[1]август 2016'!E57+'[1]июль 2016'!E57</f>
        <v>0</v>
      </c>
      <c r="F58" s="142">
        <f>'[1]сентябрь 2016'!F57+'[1]август 2016'!F57+'[1]июль 2016'!F57</f>
        <v>0</v>
      </c>
    </row>
    <row r="59" spans="1:6">
      <c r="A59" s="220"/>
      <c r="B59" s="223"/>
      <c r="C59" s="132" t="s">
        <v>9</v>
      </c>
      <c r="D59" s="121">
        <f t="shared" si="0"/>
        <v>0</v>
      </c>
      <c r="E59" s="122">
        <f>'[1]сентябрь 2016'!E58+'[1]август 2016'!E58+'[1]июль 2016'!E58</f>
        <v>0</v>
      </c>
      <c r="F59" s="122">
        <f>'[1]сентябрь 2016'!F58+'[1]август 2016'!F58+'[1]июль 2016'!F58</f>
        <v>0</v>
      </c>
    </row>
    <row r="60" spans="1:6">
      <c r="A60" s="220" t="s">
        <v>69</v>
      </c>
      <c r="B60" s="223" t="s">
        <v>70</v>
      </c>
      <c r="C60" s="132" t="s">
        <v>32</v>
      </c>
      <c r="D60" s="141">
        <f t="shared" si="0"/>
        <v>0</v>
      </c>
      <c r="E60" s="142">
        <f>'[1]сентябрь 2016'!E59+'[1]август 2016'!E59+'[1]июль 2016'!E59</f>
        <v>0</v>
      </c>
      <c r="F60" s="142">
        <f>'[1]сентябрь 2016'!F59+'[1]август 2016'!F59+'[1]июль 2016'!F59</f>
        <v>0</v>
      </c>
    </row>
    <row r="61" spans="1:6">
      <c r="A61" s="220"/>
      <c r="B61" s="223"/>
      <c r="C61" s="132" t="s">
        <v>9</v>
      </c>
      <c r="D61" s="121">
        <f t="shared" si="0"/>
        <v>0</v>
      </c>
      <c r="E61" s="122">
        <f>'[1]сентябрь 2016'!E60+'[1]август 2016'!E60+'[1]июль 2016'!E60</f>
        <v>0</v>
      </c>
      <c r="F61" s="122">
        <f>'[1]сентябрь 2016'!F60+'[1]август 2016'!F60+'[1]июль 2016'!F60</f>
        <v>0</v>
      </c>
    </row>
    <row r="62" spans="1:6">
      <c r="A62" s="220" t="s">
        <v>71</v>
      </c>
      <c r="B62" s="223" t="s">
        <v>72</v>
      </c>
      <c r="C62" s="132" t="s">
        <v>73</v>
      </c>
      <c r="D62" s="121">
        <f t="shared" si="0"/>
        <v>0</v>
      </c>
      <c r="E62" s="122">
        <f>'[1]сентябрь 2016'!E61+'[1]август 2016'!E61+'[1]июль 2016'!E61</f>
        <v>0</v>
      </c>
      <c r="F62" s="122">
        <f>'[1]сентябрь 2016'!F61+'[1]август 2016'!F61+'[1]июль 2016'!F61</f>
        <v>0</v>
      </c>
    </row>
    <row r="63" spans="1:6">
      <c r="A63" s="220"/>
      <c r="B63" s="223"/>
      <c r="C63" s="132" t="s">
        <v>9</v>
      </c>
      <c r="D63" s="121">
        <f t="shared" si="0"/>
        <v>0</v>
      </c>
      <c r="E63" s="122">
        <f>'[1]сентябрь 2016'!E62+'[1]август 2016'!E62+'[1]июль 2016'!E62</f>
        <v>0</v>
      </c>
      <c r="F63" s="122">
        <f>'[1]сентябрь 2016'!F62+'[1]август 2016'!F62+'[1]июль 2016'!F62</f>
        <v>0</v>
      </c>
    </row>
    <row r="64" spans="1:6">
      <c r="A64" s="220" t="s">
        <v>74</v>
      </c>
      <c r="B64" s="223" t="s">
        <v>75</v>
      </c>
      <c r="C64" s="132" t="s">
        <v>66</v>
      </c>
      <c r="D64" s="121">
        <f t="shared" si="0"/>
        <v>0.113</v>
      </c>
      <c r="E64" s="122">
        <f>'[1]сентябрь 2016'!E63+'[1]август 2016'!E63+'[1]июль 2016'!E63</f>
        <v>0</v>
      </c>
      <c r="F64" s="122">
        <f>'[1]сентябрь 2016'!F63+'[1]август 2016'!F63+'[1]июль 2016'!F63</f>
        <v>0.113</v>
      </c>
    </row>
    <row r="65" spans="1:6">
      <c r="A65" s="220"/>
      <c r="B65" s="223"/>
      <c r="C65" s="132" t="s">
        <v>9</v>
      </c>
      <c r="D65" s="121">
        <f t="shared" si="0"/>
        <v>140.56800000000001</v>
      </c>
      <c r="E65" s="122">
        <f>'[1]сентябрь 2016'!E64+'[1]август 2016'!E64+'[1]июль 2016'!E64</f>
        <v>0</v>
      </c>
      <c r="F65" s="122">
        <f>'[1]сентябрь 2016'!F64+'[1]август 2016'!F64+'[1]июль 2016'!F64</f>
        <v>140.56800000000001</v>
      </c>
    </row>
    <row r="66" spans="1:6">
      <c r="A66" s="260" t="s">
        <v>76</v>
      </c>
      <c r="B66" s="106" t="s">
        <v>77</v>
      </c>
      <c r="C66" s="132" t="s">
        <v>9</v>
      </c>
      <c r="D66" s="121">
        <f t="shared" si="0"/>
        <v>1034.951</v>
      </c>
      <c r="E66" s="122">
        <f>'[1]сентябрь 2016'!E65+'[1]август 2016'!E65+'[1]июль 2016'!E65</f>
        <v>1034.951</v>
      </c>
      <c r="F66" s="122">
        <f>'[1]сентябрь 2016'!F65+'[1]август 2016'!F65+'[1]июль 2016'!F65</f>
        <v>0</v>
      </c>
    </row>
    <row r="67" spans="1:6">
      <c r="A67" s="220" t="s">
        <v>78</v>
      </c>
      <c r="B67" s="219" t="s">
        <v>79</v>
      </c>
      <c r="C67" s="132" t="s">
        <v>37</v>
      </c>
      <c r="D67" s="121">
        <f t="shared" si="0"/>
        <v>0.7260000000000002</v>
      </c>
      <c r="E67" s="122">
        <f>'[1]сентябрь 2016'!E66+'[1]август 2016'!E66+'[1]июль 2016'!E66</f>
        <v>0.7260000000000002</v>
      </c>
      <c r="F67" s="122">
        <f>'[1]сентябрь 2016'!F66+'[1]август 2016'!F66+'[1]июль 2016'!F66</f>
        <v>0</v>
      </c>
    </row>
    <row r="68" spans="1:6">
      <c r="A68" s="220"/>
      <c r="B68" s="219"/>
      <c r="C68" s="132" t="s">
        <v>9</v>
      </c>
      <c r="D68" s="121">
        <f t="shared" si="0"/>
        <v>773.49099999999999</v>
      </c>
      <c r="E68" s="122">
        <f>'[1]сентябрь 2016'!E67+'[1]август 2016'!E67+'[1]июль 2016'!E67</f>
        <v>773.49099999999999</v>
      </c>
      <c r="F68" s="122">
        <f>'[1]сентябрь 2016'!F67+'[1]август 2016'!F67+'[1]июль 2016'!F67</f>
        <v>0</v>
      </c>
    </row>
    <row r="69" spans="1:6">
      <c r="A69" s="220" t="s">
        <v>80</v>
      </c>
      <c r="B69" s="221" t="s">
        <v>81</v>
      </c>
      <c r="C69" s="132" t="s">
        <v>82</v>
      </c>
      <c r="D69" s="121">
        <f t="shared" si="0"/>
        <v>9.8000000000000004E-2</v>
      </c>
      <c r="E69" s="122">
        <f>'[1]сентябрь 2016'!E68+'[1]август 2016'!E68+'[1]июль 2016'!E68</f>
        <v>9.8000000000000004E-2</v>
      </c>
      <c r="F69" s="122">
        <f>'[1]сентябрь 2016'!F68+'[1]август 2016'!F68+'[1]июль 2016'!F68</f>
        <v>0</v>
      </c>
    </row>
    <row r="70" spans="1:6">
      <c r="A70" s="220"/>
      <c r="B70" s="221"/>
      <c r="C70" s="132" t="s">
        <v>9</v>
      </c>
      <c r="D70" s="121">
        <f t="shared" si="0"/>
        <v>85.237000000000023</v>
      </c>
      <c r="E70" s="122">
        <f>'[1]сентябрь 2016'!E69+'[1]август 2016'!E69+'[1]июль 2016'!E69</f>
        <v>85.237000000000023</v>
      </c>
      <c r="F70" s="122">
        <f>'[1]сентябрь 2016'!F69+'[1]август 2016'!F69+'[1]июль 2016'!F69</f>
        <v>0</v>
      </c>
    </row>
    <row r="71" spans="1:6">
      <c r="A71" s="220" t="s">
        <v>83</v>
      </c>
      <c r="B71" s="221" t="s">
        <v>84</v>
      </c>
      <c r="C71" s="132" t="s">
        <v>37</v>
      </c>
      <c r="D71" s="121">
        <f t="shared" si="0"/>
        <v>0.33350000000000007</v>
      </c>
      <c r="E71" s="122">
        <f>'[1]сентябрь 2016'!E70+'[1]август 2016'!E70+'[1]июль 2016'!E70</f>
        <v>0.33350000000000007</v>
      </c>
      <c r="F71" s="122">
        <f>'[1]сентябрь 2016'!F70+'[1]август 2016'!F70+'[1]июль 2016'!F70</f>
        <v>0</v>
      </c>
    </row>
    <row r="72" spans="1:6">
      <c r="A72" s="220"/>
      <c r="B72" s="221"/>
      <c r="C72" s="132" t="s">
        <v>9</v>
      </c>
      <c r="D72" s="121">
        <f t="shared" ref="D72:D92" si="1">E72+F72</f>
        <v>355.95300000000009</v>
      </c>
      <c r="E72" s="122">
        <f>'[1]сентябрь 2016'!E71+'[1]август 2016'!E71+'[1]июль 2016'!E71</f>
        <v>355.95300000000009</v>
      </c>
      <c r="F72" s="122">
        <f>'[1]сентябрь 2016'!F71+'[1]август 2016'!F71+'[1]июль 2016'!F71</f>
        <v>0</v>
      </c>
    </row>
    <row r="73" spans="1:6">
      <c r="A73" s="220" t="s">
        <v>85</v>
      </c>
      <c r="B73" s="221" t="s">
        <v>86</v>
      </c>
      <c r="C73" s="132" t="s">
        <v>37</v>
      </c>
      <c r="D73" s="121">
        <f t="shared" si="1"/>
        <v>0.16900000000000001</v>
      </c>
      <c r="E73" s="122">
        <f>'[1]сентябрь 2016'!E72+'[1]август 2016'!E72+'[1]июль 2016'!E72</f>
        <v>0.16900000000000001</v>
      </c>
      <c r="F73" s="122">
        <f>'[1]сентябрь 2016'!F72+'[1]август 2016'!F72+'[1]июль 2016'!F72</f>
        <v>0</v>
      </c>
    </row>
    <row r="74" spans="1:6">
      <c r="A74" s="220"/>
      <c r="B74" s="221"/>
      <c r="C74" s="132" t="s">
        <v>9</v>
      </c>
      <c r="D74" s="121">
        <f t="shared" si="1"/>
        <v>156.50600000000003</v>
      </c>
      <c r="E74" s="122">
        <f>'[1]сентябрь 2016'!E73+'[1]август 2016'!E73+'[1]июль 2016'!E73</f>
        <v>156.50600000000003</v>
      </c>
      <c r="F74" s="122">
        <f>'[1]сентябрь 2016'!F73+'[1]август 2016'!F73+'[1]июль 2016'!F73</f>
        <v>0</v>
      </c>
    </row>
    <row r="75" spans="1:6">
      <c r="A75" s="220" t="s">
        <v>87</v>
      </c>
      <c r="B75" s="221" t="s">
        <v>88</v>
      </c>
      <c r="C75" s="132" t="s">
        <v>37</v>
      </c>
      <c r="D75" s="121">
        <f t="shared" si="1"/>
        <v>0.12550000000000003</v>
      </c>
      <c r="E75" s="122">
        <f>'[1]сентябрь 2016'!E74+'[1]август 2016'!E74+'[1]июль 2016'!E74</f>
        <v>0.12550000000000003</v>
      </c>
      <c r="F75" s="122">
        <f>'[1]сентябрь 2016'!F74+'[1]август 2016'!F74+'[1]июль 2016'!F74</f>
        <v>0</v>
      </c>
    </row>
    <row r="76" spans="1:6">
      <c r="A76" s="220"/>
      <c r="B76" s="221"/>
      <c r="C76" s="132" t="s">
        <v>9</v>
      </c>
      <c r="D76" s="121">
        <f t="shared" si="1"/>
        <v>175.79499999999999</v>
      </c>
      <c r="E76" s="122">
        <f>'[1]сентябрь 2016'!E75+'[1]август 2016'!E75+'[1]июль 2016'!E75</f>
        <v>175.79499999999999</v>
      </c>
      <c r="F76" s="122">
        <f>'[1]сентябрь 2016'!F75+'[1]август 2016'!F75+'[1]июль 2016'!F75</f>
        <v>0</v>
      </c>
    </row>
    <row r="77" spans="1:6">
      <c r="A77" s="220" t="s">
        <v>89</v>
      </c>
      <c r="B77" s="221" t="s">
        <v>90</v>
      </c>
      <c r="C77" s="132" t="s">
        <v>32</v>
      </c>
      <c r="D77" s="141">
        <f t="shared" si="1"/>
        <v>1</v>
      </c>
      <c r="E77" s="142">
        <f>'[1]сентябрь 2016'!E76+'[1]август 2016'!E76+'[1]июль 2016'!E76</f>
        <v>1</v>
      </c>
      <c r="F77" s="142">
        <f>'[1]сентябрь 2016'!F76+'[1]август 2016'!F76+'[1]июль 2016'!F76</f>
        <v>0</v>
      </c>
    </row>
    <row r="78" spans="1:6">
      <c r="A78" s="220"/>
      <c r="B78" s="221"/>
      <c r="C78" s="132" t="s">
        <v>9</v>
      </c>
      <c r="D78" s="121">
        <f t="shared" si="1"/>
        <v>4.758</v>
      </c>
      <c r="E78" s="122">
        <f>'[1]сентябрь 2016'!E77+'[1]август 2016'!E77+'[1]июль 2016'!E77</f>
        <v>4.758</v>
      </c>
      <c r="F78" s="122">
        <f>'[1]сентябрь 2016'!F77+'[1]август 2016'!F77+'[1]июль 2016'!F77</f>
        <v>0</v>
      </c>
    </row>
    <row r="79" spans="1:6">
      <c r="A79" s="220" t="s">
        <v>91</v>
      </c>
      <c r="B79" s="223" t="s">
        <v>92</v>
      </c>
      <c r="C79" s="132" t="s">
        <v>32</v>
      </c>
      <c r="D79" s="141">
        <f t="shared" si="1"/>
        <v>265</v>
      </c>
      <c r="E79" s="142">
        <f>'[1]сентябрь 2016'!E78+'[1]август 2016'!E78+'[1]июль 2016'!E78</f>
        <v>265</v>
      </c>
      <c r="F79" s="142">
        <f>'[1]сентябрь 2016'!F78+'[1]август 2016'!F78+'[1]июль 2016'!F78</f>
        <v>0</v>
      </c>
    </row>
    <row r="80" spans="1:6">
      <c r="A80" s="220"/>
      <c r="B80" s="223"/>
      <c r="C80" s="132" t="s">
        <v>9</v>
      </c>
      <c r="D80" s="121">
        <f t="shared" si="1"/>
        <v>256.702</v>
      </c>
      <c r="E80" s="122">
        <f>'[1]сентябрь 2016'!E79+'[1]август 2016'!E79+'[1]июль 2016'!E79</f>
        <v>256.702</v>
      </c>
      <c r="F80" s="122">
        <f>'[1]сентябрь 2016'!F79+'[1]август 2016'!F79+'[1]июль 2016'!F79</f>
        <v>0</v>
      </c>
    </row>
    <row r="81" spans="1:10" ht="15" customHeight="1">
      <c r="A81" s="261" t="s">
        <v>93</v>
      </c>
      <c r="B81" s="207" t="s">
        <v>94</v>
      </c>
      <c r="C81" s="132" t="s">
        <v>9</v>
      </c>
      <c r="D81" s="121">
        <f t="shared" si="1"/>
        <v>840.49299999999982</v>
      </c>
      <c r="E81" s="122">
        <f>'[1]сентябрь 2016'!E80+'[1]август 2016'!E80+'[1]июль 2016'!E80</f>
        <v>840.49299999999982</v>
      </c>
      <c r="F81" s="122">
        <f>'[1]сентябрь 2016'!F80+'[1]август 2016'!F80+'[1]июль 2016'!F80</f>
        <v>0</v>
      </c>
    </row>
    <row r="82" spans="1:10">
      <c r="A82" s="218">
        <v>25</v>
      </c>
      <c r="B82" s="221" t="s">
        <v>95</v>
      </c>
      <c r="C82" s="132" t="s">
        <v>37</v>
      </c>
      <c r="D82" s="121">
        <f t="shared" si="1"/>
        <v>0.4880000000000001</v>
      </c>
      <c r="E82" s="122">
        <f>'[1]сентябрь 2016'!E81+'[1]август 2016'!E81+'[1]июль 2016'!E81</f>
        <v>0.4880000000000001</v>
      </c>
      <c r="F82" s="122">
        <f>'[1]сентябрь 2016'!F81+'[1]август 2016'!F81+'[1]июль 2016'!F81</f>
        <v>0</v>
      </c>
    </row>
    <row r="83" spans="1:10">
      <c r="A83" s="218"/>
      <c r="B83" s="221"/>
      <c r="C83" s="132" t="s">
        <v>9</v>
      </c>
      <c r="D83" s="121">
        <f t="shared" si="1"/>
        <v>61.286000000000001</v>
      </c>
      <c r="E83" s="122">
        <f>'[1]сентябрь 2016'!E82+'[1]август 2016'!E82+'[1]июль 2016'!E82</f>
        <v>61.286000000000001</v>
      </c>
      <c r="F83" s="122">
        <f>'[1]сентябрь 2016'!F82+'[1]август 2016'!F82+'[1]июль 2016'!F82</f>
        <v>0</v>
      </c>
    </row>
    <row r="84" spans="1:10" ht="13.5" customHeight="1">
      <c r="A84" s="218">
        <v>26</v>
      </c>
      <c r="B84" s="262" t="s">
        <v>96</v>
      </c>
      <c r="C84" s="140" t="s">
        <v>32</v>
      </c>
      <c r="D84" s="141">
        <f t="shared" si="1"/>
        <v>1343</v>
      </c>
      <c r="E84" s="142">
        <f>'[1]сентябрь 2016'!E83+'[1]август 2016'!E83+'[1]июль 2016'!E83</f>
        <v>1343</v>
      </c>
      <c r="F84" s="142">
        <f>'[1]сентябрь 2016'!F83+'[1]август 2016'!F83+'[1]июль 2016'!F83</f>
        <v>0</v>
      </c>
    </row>
    <row r="85" spans="1:10" ht="13.5" customHeight="1">
      <c r="A85" s="218"/>
      <c r="B85" s="262"/>
      <c r="C85" s="132" t="s">
        <v>9</v>
      </c>
      <c r="D85" s="121">
        <f t="shared" si="1"/>
        <v>622.60099999999989</v>
      </c>
      <c r="E85" s="122">
        <f>'[1]сентябрь 2016'!E84+'[1]август 2016'!E84+'[1]июль 2016'!E84</f>
        <v>622.60099999999989</v>
      </c>
      <c r="F85" s="122">
        <f>'[1]сентябрь 2016'!F84+'[1]август 2016'!F84+'[1]июль 2016'!F84</f>
        <v>0</v>
      </c>
    </row>
    <row r="86" spans="1:10" ht="15" customHeight="1">
      <c r="A86" s="220" t="s">
        <v>97</v>
      </c>
      <c r="B86" s="221" t="s">
        <v>98</v>
      </c>
      <c r="C86" s="132" t="s">
        <v>32</v>
      </c>
      <c r="D86" s="141">
        <f t="shared" si="1"/>
        <v>52</v>
      </c>
      <c r="E86" s="142">
        <f>'[1]сентябрь 2016'!E85+'[1]август 2016'!E85+'[1]июль 2016'!E85</f>
        <v>52</v>
      </c>
      <c r="F86" s="142">
        <f>'[1]сентябрь 2016'!F85+'[1]август 2016'!F85+'[1]июль 2016'!F85</f>
        <v>0</v>
      </c>
    </row>
    <row r="87" spans="1:10" ht="15" customHeight="1">
      <c r="A87" s="220"/>
      <c r="B87" s="221"/>
      <c r="C87" s="132" t="s">
        <v>9</v>
      </c>
      <c r="D87" s="121">
        <f t="shared" si="1"/>
        <v>156.60599999999999</v>
      </c>
      <c r="E87" s="122">
        <f>'[1]сентябрь 2016'!E86+'[1]август 2016'!E86+'[1]июль 2016'!E86</f>
        <v>156.60599999999999</v>
      </c>
      <c r="F87" s="122">
        <f>'[1]сентябрь 2016'!F86+'[1]август 2016'!F86+'[1]июль 2016'!F86</f>
        <v>0</v>
      </c>
    </row>
    <row r="88" spans="1:10" ht="21">
      <c r="A88" s="261" t="s">
        <v>99</v>
      </c>
      <c r="B88" s="108" t="s">
        <v>100</v>
      </c>
      <c r="C88" s="132" t="s">
        <v>9</v>
      </c>
      <c r="D88" s="121">
        <f t="shared" si="1"/>
        <v>1336.194</v>
      </c>
      <c r="E88" s="121">
        <f>'[1]сентябрь 2016'!E87+'[1]август 2016'!E87+'[1]июль 2016'!E87</f>
        <v>0</v>
      </c>
      <c r="F88" s="121">
        <f>'[1]сентябрь 2016'!F87+'[1]август 2016'!F87+'[1]июль 2016'!F87</f>
        <v>1336.194</v>
      </c>
    </row>
    <row r="89" spans="1:10" ht="15.75" customHeight="1">
      <c r="A89" s="205" t="s">
        <v>101</v>
      </c>
      <c r="B89" s="206" t="s">
        <v>599</v>
      </c>
      <c r="C89" s="132" t="s">
        <v>9</v>
      </c>
      <c r="D89" s="121">
        <f t="shared" si="1"/>
        <v>0</v>
      </c>
      <c r="E89" s="122">
        <f>'[1]сентябрь 2016'!E88+'[1]август 2016'!E88+'[1]июль 2016'!E88</f>
        <v>0</v>
      </c>
      <c r="F89" s="122">
        <f>'[1]сентябрь 2016'!F88+'[1]август 2016'!F88+'[1]июль 2016'!F88</f>
        <v>0</v>
      </c>
    </row>
    <row r="90" spans="1:10" ht="15.75" customHeight="1">
      <c r="A90" s="260" t="s">
        <v>102</v>
      </c>
      <c r="B90" s="207" t="s">
        <v>600</v>
      </c>
      <c r="C90" s="132" t="s">
        <v>9</v>
      </c>
      <c r="D90" s="121">
        <f t="shared" si="1"/>
        <v>1336.194</v>
      </c>
      <c r="E90" s="122">
        <f>'[1]сентябрь 2016'!E89+'[1]август 2016'!E89+'[1]июль 2016'!E89</f>
        <v>0</v>
      </c>
      <c r="F90" s="122">
        <f>'[1]сентябрь 2016'!F89+'[1]август 2016'!F89+'[1]июль 2016'!F89</f>
        <v>1336.194</v>
      </c>
    </row>
    <row r="91" spans="1:10" ht="17.25" customHeight="1">
      <c r="A91" s="123" t="s">
        <v>103</v>
      </c>
      <c r="B91" s="206" t="s">
        <v>104</v>
      </c>
      <c r="C91" s="132" t="s">
        <v>9</v>
      </c>
      <c r="D91" s="121">
        <f t="shared" si="1"/>
        <v>565.55099999999993</v>
      </c>
      <c r="E91" s="121">
        <f>'[1]сентябрь 2016'!E90+'[1]август 2016'!E90+'[1]июль 2016'!E90</f>
        <v>565.55099999999993</v>
      </c>
      <c r="F91" s="121">
        <f>'[1]сентябрь 2016'!F90+'[1]август 2016'!F90+'[1]июль 2016'!F90</f>
        <v>0</v>
      </c>
    </row>
    <row r="92" spans="1:10" ht="16.5" customHeight="1">
      <c r="A92" s="120"/>
      <c r="B92" s="136" t="s">
        <v>105</v>
      </c>
      <c r="C92" s="132" t="s">
        <v>9</v>
      </c>
      <c r="D92" s="133">
        <f t="shared" si="1"/>
        <v>20621.269999999997</v>
      </c>
      <c r="E92" s="133">
        <f>'[1]сентябрь 2016'!E91+'[1]август 2016'!E91+'[1]июль 2016'!E91</f>
        <v>6224.5349999999989</v>
      </c>
      <c r="F92" s="133">
        <f>'[1]сентябрь 2016'!F91+'[1]август 2016'!F91+'[1]июль 2016'!F91</f>
        <v>14396.734999999999</v>
      </c>
    </row>
    <row r="93" spans="1:10">
      <c r="A93" s="9"/>
      <c r="B93" s="10"/>
      <c r="C93" s="11"/>
      <c r="D93" s="12"/>
      <c r="E93" s="13"/>
      <c r="F93" s="12"/>
    </row>
    <row r="94" spans="1:10">
      <c r="A94" s="14"/>
      <c r="B94" s="15"/>
      <c r="C94" s="16"/>
      <c r="D94" s="12"/>
      <c r="E94" s="13"/>
      <c r="F94" s="13"/>
    </row>
    <row r="95" spans="1:10">
      <c r="A95" s="2"/>
      <c r="B95" s="2"/>
      <c r="C95" s="17"/>
      <c r="D95" s="2"/>
      <c r="E95" s="2"/>
      <c r="F95" s="2"/>
      <c r="J95" s="18"/>
    </row>
    <row r="96" spans="1:10">
      <c r="A96" s="217" t="s">
        <v>106</v>
      </c>
      <c r="B96" s="217"/>
      <c r="C96" s="217"/>
      <c r="D96" s="217"/>
      <c r="E96" s="217"/>
      <c r="F96" s="217"/>
    </row>
    <row r="97" spans="1:6">
      <c r="A97" s="214" t="s">
        <v>107</v>
      </c>
      <c r="B97" s="215" t="s">
        <v>108</v>
      </c>
      <c r="C97" s="131" t="s">
        <v>32</v>
      </c>
      <c r="D97" s="137">
        <f>E97+F97</f>
        <v>6</v>
      </c>
      <c r="E97" s="131">
        <f>'[1]сентябрь 2016'!E96+'[1]август 2016'!E96+'[1]июль 2016'!E96</f>
        <v>6</v>
      </c>
      <c r="F97" s="131"/>
    </row>
    <row r="98" spans="1:6">
      <c r="A98" s="214"/>
      <c r="B98" s="215"/>
      <c r="C98" s="131" t="s">
        <v>9</v>
      </c>
      <c r="D98" s="137">
        <f t="shared" ref="D98:D106" si="2">E98+F98</f>
        <v>0.876</v>
      </c>
      <c r="E98" s="131">
        <f>'[1]сентябрь 2016'!E97+'[1]август 2016'!E97+'[1]июль 2016'!E97</f>
        <v>0.876</v>
      </c>
      <c r="F98" s="131"/>
    </row>
    <row r="99" spans="1:6">
      <c r="A99" s="214" t="s">
        <v>109</v>
      </c>
      <c r="B99" s="215" t="s">
        <v>110</v>
      </c>
      <c r="C99" s="131" t="s">
        <v>32</v>
      </c>
      <c r="D99" s="137"/>
      <c r="E99" s="131"/>
      <c r="F99" s="131"/>
    </row>
    <row r="100" spans="1:6">
      <c r="A100" s="214"/>
      <c r="B100" s="215"/>
      <c r="C100" s="131" t="s">
        <v>9</v>
      </c>
      <c r="D100" s="137"/>
      <c r="E100" s="131"/>
      <c r="F100" s="131"/>
    </row>
    <row r="101" spans="1:6">
      <c r="A101" s="214" t="s">
        <v>35</v>
      </c>
      <c r="B101" s="215" t="s">
        <v>111</v>
      </c>
      <c r="C101" s="131" t="s">
        <v>32</v>
      </c>
      <c r="D101" s="137"/>
      <c r="E101" s="131"/>
      <c r="F101" s="131"/>
    </row>
    <row r="102" spans="1:6">
      <c r="A102" s="214"/>
      <c r="B102" s="215"/>
      <c r="C102" s="131" t="s">
        <v>9</v>
      </c>
      <c r="D102" s="137"/>
      <c r="E102" s="131"/>
      <c r="F102" s="131"/>
    </row>
    <row r="103" spans="1:6">
      <c r="A103" s="214" t="s">
        <v>38</v>
      </c>
      <c r="B103" s="215" t="s">
        <v>112</v>
      </c>
      <c r="C103" s="131" t="s">
        <v>12</v>
      </c>
      <c r="D103" s="137"/>
      <c r="E103" s="131"/>
      <c r="F103" s="131"/>
    </row>
    <row r="104" spans="1:6">
      <c r="A104" s="214"/>
      <c r="B104" s="215"/>
      <c r="C104" s="131" t="s">
        <v>9</v>
      </c>
      <c r="D104" s="137"/>
      <c r="E104" s="131"/>
      <c r="F104" s="131"/>
    </row>
    <row r="105" spans="1:6">
      <c r="A105" s="214" t="s">
        <v>40</v>
      </c>
      <c r="B105" s="215" t="s">
        <v>113</v>
      </c>
      <c r="C105" s="131" t="s">
        <v>32</v>
      </c>
      <c r="D105" s="137">
        <f t="shared" si="2"/>
        <v>45</v>
      </c>
      <c r="E105" s="131">
        <f>'[1]сентябрь 2016'!E104+'[1]август 2016'!E104+'[1]июль 2016'!E104</f>
        <v>45</v>
      </c>
      <c r="F105" s="131"/>
    </row>
    <row r="106" spans="1:6">
      <c r="A106" s="214"/>
      <c r="B106" s="215"/>
      <c r="C106" s="131" t="s">
        <v>9</v>
      </c>
      <c r="D106" s="137">
        <f t="shared" si="2"/>
        <v>624.76</v>
      </c>
      <c r="E106" s="131">
        <f>'[1]сентябрь 2016'!E105+'[1]август 2016'!E105+'[1]июль 2016'!E105</f>
        <v>624.76</v>
      </c>
      <c r="F106" s="131"/>
    </row>
    <row r="107" spans="1:6">
      <c r="A107" s="214" t="s">
        <v>43</v>
      </c>
      <c r="B107" s="215" t="s">
        <v>114</v>
      </c>
      <c r="C107" s="131" t="s">
        <v>37</v>
      </c>
      <c r="D107" s="137"/>
      <c r="E107" s="131"/>
      <c r="F107" s="131"/>
    </row>
    <row r="108" spans="1:6">
      <c r="A108" s="214"/>
      <c r="B108" s="215"/>
      <c r="C108" s="131" t="s">
        <v>115</v>
      </c>
      <c r="D108" s="137"/>
      <c r="E108" s="131"/>
      <c r="F108" s="131"/>
    </row>
    <row r="109" spans="1:6">
      <c r="A109" s="216">
        <v>7</v>
      </c>
      <c r="B109" s="215" t="s">
        <v>116</v>
      </c>
      <c r="C109" s="131" t="s">
        <v>117</v>
      </c>
      <c r="D109" s="137"/>
      <c r="E109" s="131"/>
      <c r="F109" s="131"/>
    </row>
    <row r="110" spans="1:6">
      <c r="A110" s="216"/>
      <c r="B110" s="215"/>
      <c r="C110" s="131" t="s">
        <v>9</v>
      </c>
      <c r="D110" s="137"/>
      <c r="E110" s="131"/>
      <c r="F110" s="131"/>
    </row>
    <row r="111" spans="1:6" s="19" customFormat="1">
      <c r="A111" s="216">
        <v>8</v>
      </c>
      <c r="B111" s="215" t="s">
        <v>118</v>
      </c>
      <c r="C111" s="131" t="s">
        <v>32</v>
      </c>
      <c r="D111" s="137"/>
      <c r="E111" s="131"/>
      <c r="F111" s="131"/>
    </row>
    <row r="112" spans="1:6" s="19" customFormat="1">
      <c r="A112" s="216"/>
      <c r="B112" s="215"/>
      <c r="C112" s="131" t="s">
        <v>9</v>
      </c>
      <c r="D112" s="137"/>
      <c r="E112" s="131"/>
      <c r="F112" s="131"/>
    </row>
    <row r="113" spans="1:6">
      <c r="A113" s="216">
        <v>9</v>
      </c>
      <c r="B113" s="215" t="s">
        <v>119</v>
      </c>
      <c r="C113" s="131" t="s">
        <v>120</v>
      </c>
      <c r="D113" s="137"/>
      <c r="E113" s="131"/>
      <c r="F113" s="131"/>
    </row>
    <row r="114" spans="1:6">
      <c r="A114" s="216"/>
      <c r="B114" s="215"/>
      <c r="C114" s="131" t="s">
        <v>9</v>
      </c>
      <c r="D114" s="137"/>
      <c r="E114" s="131"/>
      <c r="F114" s="131"/>
    </row>
    <row r="115" spans="1:6">
      <c r="A115" s="20" t="s">
        <v>51</v>
      </c>
      <c r="B115" s="209" t="s">
        <v>121</v>
      </c>
      <c r="C115" s="131" t="s">
        <v>9</v>
      </c>
      <c r="D115" s="137">
        <v>98.822999999999993</v>
      </c>
      <c r="E115" s="131"/>
      <c r="F115" s="131">
        <v>98.822999999999993</v>
      </c>
    </row>
    <row r="116" spans="1:6">
      <c r="A116" s="20" t="s">
        <v>122</v>
      </c>
      <c r="B116" s="209" t="s">
        <v>123</v>
      </c>
      <c r="C116" s="131" t="s">
        <v>9</v>
      </c>
      <c r="D116" s="137"/>
      <c r="E116" s="131"/>
      <c r="F116" s="131"/>
    </row>
    <row r="117" spans="1:6">
      <c r="A117" s="20" t="s">
        <v>53</v>
      </c>
      <c r="B117" s="209" t="s">
        <v>124</v>
      </c>
      <c r="C117" s="131" t="s">
        <v>9</v>
      </c>
      <c r="D117" s="137">
        <v>16.62</v>
      </c>
      <c r="E117" s="131"/>
      <c r="F117" s="131">
        <v>16.62</v>
      </c>
    </row>
    <row r="118" spans="1:6">
      <c r="A118" s="20" t="s">
        <v>55</v>
      </c>
      <c r="B118" s="209" t="s">
        <v>125</v>
      </c>
      <c r="C118" s="131" t="s">
        <v>9</v>
      </c>
      <c r="D118" s="137"/>
      <c r="E118" s="131"/>
      <c r="F118" s="131"/>
    </row>
    <row r="119" spans="1:6">
      <c r="A119" s="21">
        <v>13</v>
      </c>
      <c r="B119" s="209" t="s">
        <v>126</v>
      </c>
      <c r="C119" s="131" t="s">
        <v>9</v>
      </c>
      <c r="D119" s="137"/>
      <c r="E119" s="131"/>
      <c r="F119" s="131"/>
    </row>
    <row r="120" spans="1:6">
      <c r="A120" s="21">
        <v>14</v>
      </c>
      <c r="B120" s="209" t="s">
        <v>127</v>
      </c>
      <c r="C120" s="131"/>
      <c r="D120" s="137"/>
      <c r="E120" s="131"/>
      <c r="F120" s="131"/>
    </row>
    <row r="121" spans="1:6">
      <c r="A121" s="20" t="s">
        <v>60</v>
      </c>
      <c r="B121" s="209" t="s">
        <v>128</v>
      </c>
      <c r="C121" s="131" t="s">
        <v>9</v>
      </c>
      <c r="D121" s="137"/>
      <c r="E121" s="131"/>
      <c r="F121" s="131"/>
    </row>
    <row r="122" spans="1:6">
      <c r="A122" s="22">
        <v>16</v>
      </c>
      <c r="B122" s="209" t="s">
        <v>129</v>
      </c>
      <c r="C122" s="131" t="s">
        <v>9</v>
      </c>
      <c r="D122" s="137">
        <v>1774.5440000000001</v>
      </c>
      <c r="E122" s="131"/>
      <c r="F122" s="131">
        <v>1774.5440000000001</v>
      </c>
    </row>
    <row r="123" spans="1:6">
      <c r="A123" s="20" t="s">
        <v>130</v>
      </c>
      <c r="B123" s="209" t="s">
        <v>131</v>
      </c>
      <c r="C123" s="131" t="s">
        <v>115</v>
      </c>
      <c r="D123" s="137"/>
      <c r="E123" s="131"/>
      <c r="F123" s="131"/>
    </row>
    <row r="124" spans="1:6">
      <c r="A124" s="214" t="s">
        <v>132</v>
      </c>
      <c r="B124" s="215" t="s">
        <v>133</v>
      </c>
      <c r="C124" s="131" t="s">
        <v>32</v>
      </c>
      <c r="D124" s="137"/>
      <c r="E124" s="131"/>
      <c r="F124" s="131"/>
    </row>
    <row r="125" spans="1:6">
      <c r="A125" s="214"/>
      <c r="B125" s="215"/>
      <c r="C125" s="131" t="s">
        <v>9</v>
      </c>
      <c r="D125" s="137"/>
      <c r="E125" s="131"/>
      <c r="F125" s="131"/>
    </row>
    <row r="126" spans="1:6">
      <c r="A126" s="214" t="s">
        <v>134</v>
      </c>
      <c r="B126" s="215" t="s">
        <v>135</v>
      </c>
      <c r="C126" s="131" t="s">
        <v>32</v>
      </c>
      <c r="D126" s="137"/>
      <c r="E126" s="131"/>
      <c r="F126" s="131"/>
    </row>
    <row r="127" spans="1:6">
      <c r="A127" s="214"/>
      <c r="B127" s="215"/>
      <c r="C127" s="131" t="s">
        <v>136</v>
      </c>
      <c r="D127" s="137"/>
      <c r="E127" s="131"/>
      <c r="F127" s="131"/>
    </row>
    <row r="128" spans="1:6">
      <c r="A128" s="214" t="s">
        <v>137</v>
      </c>
      <c r="B128" s="215" t="s">
        <v>138</v>
      </c>
      <c r="C128" s="131" t="s">
        <v>32</v>
      </c>
      <c r="D128" s="137"/>
      <c r="E128" s="131"/>
      <c r="F128" s="131"/>
    </row>
    <row r="129" spans="1:112">
      <c r="A129" s="214"/>
      <c r="B129" s="215"/>
      <c r="C129" s="131" t="s">
        <v>9</v>
      </c>
      <c r="D129" s="137"/>
      <c r="E129" s="131"/>
      <c r="F129" s="131"/>
    </row>
    <row r="130" spans="1:112">
      <c r="A130" s="214" t="s">
        <v>139</v>
      </c>
      <c r="B130" s="215" t="s">
        <v>140</v>
      </c>
      <c r="C130" s="131" t="s">
        <v>32</v>
      </c>
      <c r="D130" s="137"/>
      <c r="E130" s="131"/>
      <c r="F130" s="131"/>
    </row>
    <row r="131" spans="1:112">
      <c r="A131" s="214"/>
      <c r="B131" s="215"/>
      <c r="C131" s="131" t="s">
        <v>9</v>
      </c>
      <c r="D131" s="143"/>
      <c r="E131" s="138"/>
      <c r="F131" s="131"/>
    </row>
    <row r="132" spans="1:112">
      <c r="A132" s="20" t="s">
        <v>64</v>
      </c>
      <c r="B132" s="209" t="s">
        <v>141</v>
      </c>
      <c r="C132" s="131" t="s">
        <v>9</v>
      </c>
      <c r="D132" s="137">
        <v>170.93600000000001</v>
      </c>
      <c r="E132" s="131">
        <v>170.93600000000001</v>
      </c>
      <c r="F132" s="139"/>
    </row>
    <row r="133" spans="1:112" s="26" customFormat="1" ht="13.5" thickBot="1">
      <c r="A133" s="23" t="s">
        <v>142</v>
      </c>
      <c r="B133" s="24" t="s">
        <v>143</v>
      </c>
      <c r="C133" s="135" t="s">
        <v>9</v>
      </c>
      <c r="D133" s="137">
        <v>170.93600000000001</v>
      </c>
      <c r="E133" s="131">
        <v>170.93600000000001</v>
      </c>
      <c r="F133" s="134"/>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row>
    <row r="134" spans="1:112">
      <c r="A134" s="263" t="s">
        <v>67</v>
      </c>
      <c r="B134" s="6" t="s">
        <v>144</v>
      </c>
      <c r="C134" s="131" t="s">
        <v>32</v>
      </c>
      <c r="D134" s="137">
        <f>'[1]сентябрь 2016'!D133+'[1]август 2016'!D133+'[1]июль 2016'!D133</f>
        <v>732</v>
      </c>
      <c r="E134" s="131">
        <f>'[1]сентябрь 2016'!E133+'[1]август 2016'!E133+'[1]июль 2016'!E133</f>
        <v>732</v>
      </c>
      <c r="F134" s="137"/>
    </row>
    <row r="135" spans="1:112">
      <c r="A135" s="264"/>
      <c r="B135" s="6" t="s">
        <v>145</v>
      </c>
      <c r="C135" s="131" t="s">
        <v>9</v>
      </c>
      <c r="D135" s="137">
        <f>'[1]сентябрь 2016'!D134+'[1]август 2016'!D134+'[1]июль 2016'!D134</f>
        <v>33.64</v>
      </c>
      <c r="E135" s="131">
        <f>'[1]сентябрь 2016'!E134+'[1]август 2016'!E134+'[1]июль 2016'!E134</f>
        <v>33.64</v>
      </c>
      <c r="F135" s="137"/>
    </row>
    <row r="136" spans="1:112">
      <c r="A136" s="214" t="s">
        <v>146</v>
      </c>
      <c r="B136" s="215" t="s">
        <v>147</v>
      </c>
      <c r="C136" s="131" t="s">
        <v>32</v>
      </c>
      <c r="D136" s="137"/>
      <c r="E136" s="131"/>
      <c r="F136" s="137"/>
    </row>
    <row r="137" spans="1:112">
      <c r="A137" s="214"/>
      <c r="B137" s="215"/>
      <c r="C137" s="131" t="s">
        <v>9</v>
      </c>
      <c r="D137" s="137"/>
      <c r="E137" s="131"/>
      <c r="F137" s="137"/>
    </row>
    <row r="138" spans="1:112">
      <c r="A138" s="214" t="s">
        <v>148</v>
      </c>
      <c r="B138" s="215" t="s">
        <v>149</v>
      </c>
      <c r="C138" s="131" t="s">
        <v>32</v>
      </c>
      <c r="D138" s="137"/>
      <c r="E138" s="131"/>
      <c r="F138" s="137"/>
    </row>
    <row r="139" spans="1:112">
      <c r="A139" s="214"/>
      <c r="B139" s="215"/>
      <c r="C139" s="131" t="s">
        <v>9</v>
      </c>
      <c r="D139" s="137"/>
      <c r="E139" s="131"/>
      <c r="F139" s="137"/>
    </row>
    <row r="140" spans="1:112">
      <c r="A140" s="214" t="s">
        <v>150</v>
      </c>
      <c r="B140" s="215" t="s">
        <v>151</v>
      </c>
      <c r="C140" s="131" t="s">
        <v>32</v>
      </c>
      <c r="D140" s="137"/>
      <c r="E140" s="131"/>
      <c r="F140" s="137"/>
    </row>
    <row r="141" spans="1:112">
      <c r="A141" s="214"/>
      <c r="B141" s="215"/>
      <c r="C141" s="131" t="s">
        <v>9</v>
      </c>
      <c r="D141" s="137"/>
      <c r="E141" s="131"/>
      <c r="F141" s="137"/>
    </row>
    <row r="142" spans="1:112">
      <c r="A142" s="214" t="s">
        <v>152</v>
      </c>
      <c r="B142" s="215" t="s">
        <v>153</v>
      </c>
      <c r="C142" s="131" t="s">
        <v>32</v>
      </c>
      <c r="D142" s="137">
        <f>'[1]сентябрь 2016'!D141+'[1]август 2016'!D141+'[1]июль 2016'!D141</f>
        <v>214</v>
      </c>
      <c r="E142" s="131">
        <f>'[1]сентябрь 2016'!E141+'[1]август 2016'!E141+'[1]июль 2016'!E141</f>
        <v>214</v>
      </c>
      <c r="F142" s="137"/>
    </row>
    <row r="143" spans="1:112">
      <c r="A143" s="214"/>
      <c r="B143" s="215"/>
      <c r="C143" s="131" t="s">
        <v>9</v>
      </c>
      <c r="D143" s="137">
        <f>'[1]сентябрь 2016'!D142+'[1]август 2016'!D142+'[1]июль 2016'!D142</f>
        <v>9.84</v>
      </c>
      <c r="E143" s="131">
        <f>'[1]сентябрь 2016'!E142+'[1]август 2016'!E142+'[1]июль 2016'!E142</f>
        <v>9.84</v>
      </c>
      <c r="F143" s="137"/>
    </row>
    <row r="144" spans="1:112">
      <c r="A144" s="214" t="s">
        <v>154</v>
      </c>
      <c r="B144" s="215" t="s">
        <v>155</v>
      </c>
      <c r="C144" s="131" t="s">
        <v>32</v>
      </c>
      <c r="D144" s="137">
        <f>'[1]сентябрь 2016'!D143+'[1]август 2016'!D143+'[1]июль 2016'!D143</f>
        <v>381</v>
      </c>
      <c r="E144" s="131">
        <f>'[1]сентябрь 2016'!E143+'[1]август 2016'!E143+'[1]июль 2016'!E143</f>
        <v>381</v>
      </c>
      <c r="F144" s="137"/>
    </row>
    <row r="145" spans="1:6">
      <c r="A145" s="214"/>
      <c r="B145" s="215"/>
      <c r="C145" s="131" t="s">
        <v>9</v>
      </c>
      <c r="D145" s="137">
        <f>'[1]сентябрь 2016'!D144+'[1]август 2016'!D144+'[1]июль 2016'!D144</f>
        <v>17.5</v>
      </c>
      <c r="E145" s="131">
        <f>'[1]сентябрь 2016'!E144+'[1]август 2016'!E144+'[1]июль 2016'!E144</f>
        <v>17.5</v>
      </c>
      <c r="F145" s="137"/>
    </row>
    <row r="146" spans="1:6">
      <c r="A146" s="214" t="s">
        <v>156</v>
      </c>
      <c r="B146" s="215" t="s">
        <v>157</v>
      </c>
      <c r="C146" s="131" t="s">
        <v>32</v>
      </c>
      <c r="D146" s="137">
        <f>'[1]сентябрь 2016'!D145+'[1]август 2016'!D145+'[1]июль 2016'!D145</f>
        <v>55</v>
      </c>
      <c r="E146" s="131">
        <f>'[1]сентябрь 2016'!E145+'[1]август 2016'!E145+'[1]июль 2016'!E145</f>
        <v>55</v>
      </c>
      <c r="F146" s="137"/>
    </row>
    <row r="147" spans="1:6">
      <c r="A147" s="214"/>
      <c r="B147" s="215"/>
      <c r="C147" s="131" t="s">
        <v>9</v>
      </c>
      <c r="D147" s="137">
        <f>'[1]сентябрь 2016'!D146+'[1]август 2016'!D146+'[1]июль 2016'!D146</f>
        <v>2.5300000000000002</v>
      </c>
      <c r="E147" s="131">
        <f>'[1]сентябрь 2016'!E146+'[1]август 2016'!E146+'[1]июль 2016'!E146</f>
        <v>2.5300000000000002</v>
      </c>
      <c r="F147" s="137"/>
    </row>
    <row r="148" spans="1:6">
      <c r="A148" s="214" t="s">
        <v>158</v>
      </c>
      <c r="B148" s="215" t="s">
        <v>159</v>
      </c>
      <c r="C148" s="131" t="s">
        <v>32</v>
      </c>
      <c r="D148" s="137">
        <f>'[1]сентябрь 2016'!D147+'[1]август 2016'!D147+'[1]июль 2016'!D147</f>
        <v>82</v>
      </c>
      <c r="E148" s="131">
        <f>'[1]сентябрь 2016'!E147+'[1]август 2016'!E147+'[1]июль 2016'!E147</f>
        <v>82</v>
      </c>
      <c r="F148" s="137"/>
    </row>
    <row r="149" spans="1:6">
      <c r="A149" s="214"/>
      <c r="B149" s="215"/>
      <c r="C149" s="131" t="s">
        <v>9</v>
      </c>
      <c r="D149" s="137">
        <f>'[1]сентябрь 2016'!D148+'[1]август 2016'!D148+'[1]июль 2016'!D148</f>
        <v>3.7699999999999996</v>
      </c>
      <c r="E149" s="131">
        <f>'[1]сентябрь 2016'!E148+'[1]август 2016'!E148+'[1]июль 2016'!E148</f>
        <v>3.7699999999999996</v>
      </c>
      <c r="F149" s="137"/>
    </row>
    <row r="150" spans="1:6">
      <c r="A150" s="214" t="s">
        <v>160</v>
      </c>
      <c r="B150" s="215" t="s">
        <v>161</v>
      </c>
      <c r="C150" s="131" t="s">
        <v>32</v>
      </c>
      <c r="D150" s="137"/>
      <c r="E150" s="137"/>
      <c r="F150" s="137"/>
    </row>
    <row r="151" spans="1:6">
      <c r="A151" s="214"/>
      <c r="B151" s="215"/>
      <c r="C151" s="131" t="s">
        <v>9</v>
      </c>
      <c r="D151" s="137"/>
      <c r="E151" s="137"/>
      <c r="F151" s="137"/>
    </row>
    <row r="152" spans="1:6">
      <c r="A152" s="2"/>
      <c r="B152" s="2"/>
      <c r="C152" s="2"/>
      <c r="D152" s="2"/>
      <c r="E152" s="2"/>
      <c r="F152" s="2"/>
    </row>
    <row r="153" spans="1:6">
      <c r="A153" s="2"/>
      <c r="B153" s="2"/>
      <c r="C153" s="2"/>
      <c r="D153" s="2"/>
      <c r="E153" s="2"/>
      <c r="F153" s="2"/>
    </row>
    <row r="154" spans="1:6">
      <c r="A154" s="2"/>
      <c r="B154" s="2"/>
      <c r="C154" s="2"/>
      <c r="D154" s="2"/>
      <c r="E154" s="2"/>
      <c r="F154" s="2"/>
    </row>
    <row r="155" spans="1:6">
      <c r="A155" s="2"/>
    </row>
    <row r="156" spans="1:6" ht="15.75">
      <c r="C156" s="27"/>
    </row>
    <row r="157" spans="1:6" ht="15.75">
      <c r="C157" s="27"/>
    </row>
  </sheetData>
  <mergeCells count="123">
    <mergeCell ref="A8:A10"/>
    <mergeCell ref="A11:A12"/>
    <mergeCell ref="B11:B12"/>
    <mergeCell ref="A13:A14"/>
    <mergeCell ref="B13:B14"/>
    <mergeCell ref="A16:A17"/>
    <mergeCell ref="B16:B17"/>
    <mergeCell ref="A2:F2"/>
    <mergeCell ref="D5:F5"/>
    <mergeCell ref="A3:F3"/>
    <mergeCell ref="A5:A6"/>
    <mergeCell ref="B5:B6"/>
    <mergeCell ref="C5:C6"/>
    <mergeCell ref="A24:A25"/>
    <mergeCell ref="B24:B25"/>
    <mergeCell ref="A27:A28"/>
    <mergeCell ref="B27:B28"/>
    <mergeCell ref="A29:A30"/>
    <mergeCell ref="B29:B30"/>
    <mergeCell ref="A18:A19"/>
    <mergeCell ref="B18:B19"/>
    <mergeCell ref="A20:A21"/>
    <mergeCell ref="B20:B21"/>
    <mergeCell ref="A22:A23"/>
    <mergeCell ref="B22:B23"/>
    <mergeCell ref="A38:A39"/>
    <mergeCell ref="B38:B39"/>
    <mergeCell ref="A40:A41"/>
    <mergeCell ref="B40:B41"/>
    <mergeCell ref="A42:A43"/>
    <mergeCell ref="B42:B43"/>
    <mergeCell ref="A31:A33"/>
    <mergeCell ref="B31:B33"/>
    <mergeCell ref="A34:A35"/>
    <mergeCell ref="B34:B35"/>
    <mergeCell ref="A36:A37"/>
    <mergeCell ref="B36:B37"/>
    <mergeCell ref="A50:A51"/>
    <mergeCell ref="B50:B51"/>
    <mergeCell ref="A52:A53"/>
    <mergeCell ref="B52:B53"/>
    <mergeCell ref="A54:A55"/>
    <mergeCell ref="B54:B55"/>
    <mergeCell ref="A44:A45"/>
    <mergeCell ref="B44:B45"/>
    <mergeCell ref="A46:A47"/>
    <mergeCell ref="B46:B47"/>
    <mergeCell ref="A48:A49"/>
    <mergeCell ref="B48:B49"/>
    <mergeCell ref="A62:A63"/>
    <mergeCell ref="B62:B63"/>
    <mergeCell ref="A64:A65"/>
    <mergeCell ref="B64:B65"/>
    <mergeCell ref="A67:A68"/>
    <mergeCell ref="B67:B68"/>
    <mergeCell ref="A56:A57"/>
    <mergeCell ref="B56:B57"/>
    <mergeCell ref="A58:A59"/>
    <mergeCell ref="B58:B59"/>
    <mergeCell ref="A60:A61"/>
    <mergeCell ref="B60:B61"/>
    <mergeCell ref="A75:A76"/>
    <mergeCell ref="B75:B76"/>
    <mergeCell ref="A77:A78"/>
    <mergeCell ref="B77:B78"/>
    <mergeCell ref="A79:A80"/>
    <mergeCell ref="B79:B80"/>
    <mergeCell ref="A69:A70"/>
    <mergeCell ref="B69:B70"/>
    <mergeCell ref="A71:A72"/>
    <mergeCell ref="B71:B72"/>
    <mergeCell ref="A73:A74"/>
    <mergeCell ref="B73:B74"/>
    <mergeCell ref="A96:F96"/>
    <mergeCell ref="A97:A98"/>
    <mergeCell ref="B97:B98"/>
    <mergeCell ref="A99:A100"/>
    <mergeCell ref="B99:B100"/>
    <mergeCell ref="A101:A102"/>
    <mergeCell ref="B101:B102"/>
    <mergeCell ref="A82:A83"/>
    <mergeCell ref="B82:B83"/>
    <mergeCell ref="A84:A85"/>
    <mergeCell ref="B84:B85"/>
    <mergeCell ref="A86:A87"/>
    <mergeCell ref="B86:B87"/>
    <mergeCell ref="A109:A110"/>
    <mergeCell ref="B109:B110"/>
    <mergeCell ref="A111:A112"/>
    <mergeCell ref="B111:B112"/>
    <mergeCell ref="A113:A114"/>
    <mergeCell ref="B113:B114"/>
    <mergeCell ref="A103:A104"/>
    <mergeCell ref="B103:B104"/>
    <mergeCell ref="A105:A106"/>
    <mergeCell ref="B105:B106"/>
    <mergeCell ref="A107:A108"/>
    <mergeCell ref="B107:B108"/>
    <mergeCell ref="A130:A131"/>
    <mergeCell ref="B130:B131"/>
    <mergeCell ref="A136:A137"/>
    <mergeCell ref="B136:B137"/>
    <mergeCell ref="A138:A139"/>
    <mergeCell ref="B138:B139"/>
    <mergeCell ref="A124:A125"/>
    <mergeCell ref="B124:B125"/>
    <mergeCell ref="A126:A127"/>
    <mergeCell ref="B126:B127"/>
    <mergeCell ref="A128:A129"/>
    <mergeCell ref="B128:B129"/>
    <mergeCell ref="A134:A135"/>
    <mergeCell ref="A146:A147"/>
    <mergeCell ref="B146:B147"/>
    <mergeCell ref="A148:A149"/>
    <mergeCell ref="B148:B149"/>
    <mergeCell ref="A150:A151"/>
    <mergeCell ref="B150:B151"/>
    <mergeCell ref="A140:A141"/>
    <mergeCell ref="B140:B141"/>
    <mergeCell ref="A142:A143"/>
    <mergeCell ref="B142:B143"/>
    <mergeCell ref="A144:A145"/>
    <mergeCell ref="B144:B145"/>
  </mergeCells>
  <pageMargins left="0.31496062992125984" right="0" top="0.5511811023622047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DH158"/>
  <sheetViews>
    <sheetView topLeftCell="A13" workbookViewId="0">
      <selection activeCell="A135" sqref="A135:A136"/>
    </sheetView>
  </sheetViews>
  <sheetFormatPr defaultColWidth="8.85546875" defaultRowHeight="12.75"/>
  <cols>
    <col min="1" max="1" width="5" style="1" customWidth="1"/>
    <col min="2" max="2" width="57.5703125" style="1" customWidth="1"/>
    <col min="3" max="3" width="8.42578125" style="1" customWidth="1"/>
    <col min="4" max="4" width="11.5703125" style="1" customWidth="1"/>
    <col min="5" max="5" width="9.85546875" style="1" customWidth="1"/>
    <col min="6" max="6" width="10.42578125" style="1" customWidth="1"/>
    <col min="7" max="16384" width="8.85546875" style="1"/>
  </cols>
  <sheetData>
    <row r="1" spans="1:12" s="77" customFormat="1">
      <c r="C1" s="30"/>
      <c r="D1" s="80"/>
      <c r="E1" s="81"/>
      <c r="F1" s="31"/>
      <c r="I1" s="31"/>
      <c r="J1" s="31"/>
      <c r="K1" s="31"/>
      <c r="L1" s="31"/>
    </row>
    <row r="2" spans="1:12" s="77" customFormat="1">
      <c r="C2" s="30"/>
      <c r="D2" s="80"/>
      <c r="E2" s="81"/>
      <c r="F2" s="31"/>
      <c r="I2" s="31"/>
      <c r="J2" s="31"/>
      <c r="K2" s="31"/>
      <c r="L2" s="31"/>
    </row>
    <row r="3" spans="1:12" ht="26.25" customHeight="1">
      <c r="A3" s="224" t="s">
        <v>286</v>
      </c>
      <c r="B3" s="224"/>
      <c r="C3" s="224"/>
      <c r="D3" s="224"/>
      <c r="E3" s="224"/>
      <c r="F3" s="224"/>
    </row>
    <row r="4" spans="1:12" ht="21.75" customHeight="1">
      <c r="A4" s="224" t="s">
        <v>288</v>
      </c>
      <c r="B4" s="224"/>
      <c r="C4" s="224"/>
      <c r="D4" s="224"/>
      <c r="E4" s="224"/>
      <c r="F4" s="224"/>
    </row>
    <row r="5" spans="1:12" ht="15.75" customHeight="1">
      <c r="A5" s="2"/>
      <c r="B5" s="2"/>
      <c r="C5" s="3"/>
      <c r="D5" s="4"/>
      <c r="E5" s="4"/>
      <c r="F5" s="4"/>
    </row>
    <row r="6" spans="1:12" ht="35.25" customHeight="1">
      <c r="A6" s="226" t="s">
        <v>0</v>
      </c>
      <c r="B6" s="228" t="s">
        <v>1</v>
      </c>
      <c r="C6" s="228" t="s">
        <v>2</v>
      </c>
      <c r="D6" s="225" t="s">
        <v>3</v>
      </c>
      <c r="E6" s="225"/>
      <c r="F6" s="225"/>
    </row>
    <row r="7" spans="1:12" ht="36" customHeight="1">
      <c r="A7" s="227"/>
      <c r="B7" s="229"/>
      <c r="C7" s="229"/>
      <c r="D7" s="119" t="s">
        <v>4</v>
      </c>
      <c r="E7" s="105" t="s">
        <v>5</v>
      </c>
      <c r="F7" s="105" t="s">
        <v>6</v>
      </c>
    </row>
    <row r="8" spans="1:12" ht="13.5" customHeight="1">
      <c r="A8" s="120" t="s">
        <v>7</v>
      </c>
      <c r="B8" s="106" t="s">
        <v>8</v>
      </c>
      <c r="C8" s="132" t="s">
        <v>9</v>
      </c>
      <c r="D8" s="121">
        <f>E8+F8</f>
        <v>37493.129999999997</v>
      </c>
      <c r="E8" s="121">
        <f>'[1]3 кв.'!E6+'[1]1 полугодие'!E7</f>
        <v>9958.4850000000006</v>
      </c>
      <c r="F8" s="121">
        <f>'[1]3 кв.'!F6+'[1]1 полугодие'!F7</f>
        <v>27534.644999999997</v>
      </c>
    </row>
    <row r="9" spans="1:12">
      <c r="A9" s="220">
        <v>1</v>
      </c>
      <c r="B9" s="106" t="s">
        <v>10</v>
      </c>
      <c r="C9" s="132" t="s">
        <v>11</v>
      </c>
      <c r="D9" s="141">
        <f t="shared" ref="D9:D72" si="0">E9+F9</f>
        <v>7</v>
      </c>
      <c r="E9" s="142">
        <v>7</v>
      </c>
      <c r="F9" s="142">
        <f>'[1]3 кв.'!F7+'[1]1 полугодие'!F8</f>
        <v>0</v>
      </c>
      <c r="H9" s="5"/>
    </row>
    <row r="10" spans="1:12">
      <c r="A10" s="220"/>
      <c r="B10" s="106"/>
      <c r="C10" s="132" t="s">
        <v>12</v>
      </c>
      <c r="D10" s="121">
        <f t="shared" si="0"/>
        <v>1.222</v>
      </c>
      <c r="E10" s="122">
        <f>'[1]3 кв.'!E8+'[1]1 полугодие'!E9</f>
        <v>1.222</v>
      </c>
      <c r="F10" s="122">
        <f>'[1]3 кв.'!F8+'[1]1 полугодие'!F9</f>
        <v>0</v>
      </c>
    </row>
    <row r="11" spans="1:12">
      <c r="A11" s="220"/>
      <c r="B11" s="107" t="s">
        <v>13</v>
      </c>
      <c r="C11" s="132" t="s">
        <v>9</v>
      </c>
      <c r="D11" s="121">
        <f t="shared" si="0"/>
        <v>1449.1220000000003</v>
      </c>
      <c r="E11" s="122">
        <f>'[1]3 кв.'!E9+'[1]1 полугодие'!E10</f>
        <v>1449.1220000000003</v>
      </c>
      <c r="F11" s="122">
        <f>'[1]3 кв.'!F9+'[1]1 полугодие'!F10</f>
        <v>0</v>
      </c>
    </row>
    <row r="12" spans="1:12">
      <c r="A12" s="220" t="s">
        <v>14</v>
      </c>
      <c r="B12" s="221" t="s">
        <v>15</v>
      </c>
      <c r="C12" s="132" t="s">
        <v>12</v>
      </c>
      <c r="D12" s="121">
        <f t="shared" si="0"/>
        <v>0.11</v>
      </c>
      <c r="E12" s="122">
        <f>'[1]3 кв.'!E10+'[1]1 полугодие'!E11</f>
        <v>0.11</v>
      </c>
      <c r="F12" s="122">
        <f>'[1]3 кв.'!F10+'[1]1 полугодие'!F11</f>
        <v>0</v>
      </c>
    </row>
    <row r="13" spans="1:12">
      <c r="A13" s="220"/>
      <c r="B13" s="221"/>
      <c r="C13" s="132" t="s">
        <v>9</v>
      </c>
      <c r="D13" s="121">
        <f t="shared" si="0"/>
        <v>332.72199999999998</v>
      </c>
      <c r="E13" s="122">
        <f>'[1]3 кв.'!E11+'[1]1 полугодие'!E12</f>
        <v>332.72199999999998</v>
      </c>
      <c r="F13" s="122">
        <f>'[1]3 кв.'!F11+'[1]1 полугодие'!F12</f>
        <v>0</v>
      </c>
    </row>
    <row r="14" spans="1:12">
      <c r="A14" s="220" t="s">
        <v>16</v>
      </c>
      <c r="B14" s="221" t="s">
        <v>17</v>
      </c>
      <c r="C14" s="132" t="s">
        <v>12</v>
      </c>
      <c r="D14" s="121">
        <f t="shared" si="0"/>
        <v>1.1119999999999999</v>
      </c>
      <c r="E14" s="122">
        <f>'[1]3 кв.'!E12+'[1]1 полугодие'!E13</f>
        <v>1.1119999999999999</v>
      </c>
      <c r="F14" s="122">
        <f>'[1]3 кв.'!F12+'[1]1 полугодие'!F13</f>
        <v>0</v>
      </c>
    </row>
    <row r="15" spans="1:12">
      <c r="A15" s="220"/>
      <c r="B15" s="221"/>
      <c r="C15" s="132" t="s">
        <v>9</v>
      </c>
      <c r="D15" s="121">
        <f t="shared" si="0"/>
        <v>1116.4000000000001</v>
      </c>
      <c r="E15" s="122">
        <f>'[1]3 кв.'!E13+'[1]1 полугодие'!E14</f>
        <v>1116.4000000000001</v>
      </c>
      <c r="F15" s="122">
        <f>'[1]3 кв.'!F13+'[1]1 полугодие'!F14</f>
        <v>0</v>
      </c>
    </row>
    <row r="16" spans="1:12">
      <c r="A16" s="123" t="s">
        <v>18</v>
      </c>
      <c r="B16" s="107" t="s">
        <v>19</v>
      </c>
      <c r="C16" s="132" t="s">
        <v>9</v>
      </c>
      <c r="D16" s="121">
        <f t="shared" si="0"/>
        <v>0</v>
      </c>
      <c r="E16" s="122">
        <f>'[1]3 кв.'!E14+'[1]1 полугодие'!E15</f>
        <v>0</v>
      </c>
      <c r="F16" s="122">
        <f>'[1]3 кв.'!F14+'[1]1 полугодие'!F15</f>
        <v>0</v>
      </c>
    </row>
    <row r="17" spans="1:6">
      <c r="A17" s="220" t="s">
        <v>20</v>
      </c>
      <c r="B17" s="222" t="s">
        <v>21</v>
      </c>
      <c r="C17" s="132" t="s">
        <v>11</v>
      </c>
      <c r="D17" s="141">
        <f t="shared" si="0"/>
        <v>1</v>
      </c>
      <c r="E17" s="142">
        <f>'[1]3 кв.'!E15+'[1]1 полугодие'!E16</f>
        <v>1</v>
      </c>
      <c r="F17" s="142">
        <f>'[1]3 кв.'!F15+'[1]1 полугодие'!F16</f>
        <v>0</v>
      </c>
    </row>
    <row r="18" spans="1:6">
      <c r="A18" s="220"/>
      <c r="B18" s="222"/>
      <c r="C18" s="132" t="s">
        <v>9</v>
      </c>
      <c r="D18" s="121">
        <f t="shared" si="0"/>
        <v>166.262</v>
      </c>
      <c r="E18" s="122">
        <f>'[1]3 кв.'!E16+'[1]1 полугодие'!E17</f>
        <v>166.262</v>
      </c>
      <c r="F18" s="122">
        <f>'[1]3 кв.'!F16+'[1]1 полугодие'!F17</f>
        <v>0</v>
      </c>
    </row>
    <row r="19" spans="1:6">
      <c r="A19" s="220" t="s">
        <v>22</v>
      </c>
      <c r="B19" s="221" t="s">
        <v>23</v>
      </c>
      <c r="C19" s="132" t="s">
        <v>24</v>
      </c>
      <c r="D19" s="121">
        <f t="shared" si="0"/>
        <v>37.5</v>
      </c>
      <c r="E19" s="122">
        <f>'[1]3 кв.'!E17+'[1]1 полугодие'!E18</f>
        <v>37.5</v>
      </c>
      <c r="F19" s="122">
        <f>'[1]3 кв.'!F17+'[1]1 полугодие'!F18</f>
        <v>0</v>
      </c>
    </row>
    <row r="20" spans="1:6">
      <c r="A20" s="220"/>
      <c r="B20" s="221"/>
      <c r="C20" s="132" t="s">
        <v>9</v>
      </c>
      <c r="D20" s="121">
        <f t="shared" si="0"/>
        <v>166.262</v>
      </c>
      <c r="E20" s="122">
        <f>'[1]3 кв.'!E18+'[1]1 полугодие'!E19</f>
        <v>166.262</v>
      </c>
      <c r="F20" s="122">
        <f>'[1]3 кв.'!F18+'[1]1 полугодие'!F19</f>
        <v>0</v>
      </c>
    </row>
    <row r="21" spans="1:6">
      <c r="A21" s="220" t="s">
        <v>25</v>
      </c>
      <c r="B21" s="223" t="s">
        <v>26</v>
      </c>
      <c r="C21" s="132" t="s">
        <v>27</v>
      </c>
      <c r="D21" s="121">
        <f t="shared" si="0"/>
        <v>0</v>
      </c>
      <c r="E21" s="122">
        <f>'[1]3 кв.'!E19+'[1]1 полугодие'!E20</f>
        <v>0</v>
      </c>
      <c r="F21" s="122">
        <f>'[1]3 кв.'!F19+'[1]1 полугодие'!F20</f>
        <v>0</v>
      </c>
    </row>
    <row r="22" spans="1:6">
      <c r="A22" s="220"/>
      <c r="B22" s="223"/>
      <c r="C22" s="132" t="s">
        <v>9</v>
      </c>
      <c r="D22" s="121">
        <f t="shared" si="0"/>
        <v>0</v>
      </c>
      <c r="E22" s="122">
        <f>'[1]3 кв.'!E20+'[1]1 полугодие'!E21</f>
        <v>0</v>
      </c>
      <c r="F22" s="122">
        <f>'[1]3 кв.'!F20+'[1]1 полугодие'!F21</f>
        <v>0</v>
      </c>
    </row>
    <row r="23" spans="1:6">
      <c r="A23" s="220" t="s">
        <v>28</v>
      </c>
      <c r="B23" s="223" t="s">
        <v>29</v>
      </c>
      <c r="C23" s="132" t="s">
        <v>27</v>
      </c>
      <c r="D23" s="121">
        <f t="shared" si="0"/>
        <v>0</v>
      </c>
      <c r="E23" s="122">
        <f>'[1]3 кв.'!E21+'[1]1 полугодие'!E22</f>
        <v>0</v>
      </c>
      <c r="F23" s="122">
        <f>'[1]3 кв.'!F21+'[1]1 полугодие'!F22</f>
        <v>0</v>
      </c>
    </row>
    <row r="24" spans="1:6">
      <c r="A24" s="220"/>
      <c r="B24" s="223"/>
      <c r="C24" s="132" t="s">
        <v>9</v>
      </c>
      <c r="D24" s="121">
        <f t="shared" si="0"/>
        <v>0</v>
      </c>
      <c r="E24" s="122">
        <f>'[1]3 кв.'!E22+'[1]1 полугодие'!E23</f>
        <v>0</v>
      </c>
      <c r="F24" s="122">
        <f>'[1]3 кв.'!F22+'[1]1 полугодие'!F23</f>
        <v>0</v>
      </c>
    </row>
    <row r="25" spans="1:6">
      <c r="A25" s="220" t="s">
        <v>30</v>
      </c>
      <c r="B25" s="221" t="s">
        <v>31</v>
      </c>
      <c r="C25" s="132" t="s">
        <v>32</v>
      </c>
      <c r="D25" s="141">
        <f t="shared" si="0"/>
        <v>0</v>
      </c>
      <c r="E25" s="142">
        <f>'[1]3 кв.'!E23+'[1]1 полугодие'!E24</f>
        <v>0</v>
      </c>
      <c r="F25" s="142">
        <f>'[1]3 кв.'!F23+'[1]1 полугодие'!F24</f>
        <v>0</v>
      </c>
    </row>
    <row r="26" spans="1:6">
      <c r="A26" s="220"/>
      <c r="B26" s="221"/>
      <c r="C26" s="132" t="s">
        <v>9</v>
      </c>
      <c r="D26" s="121">
        <f t="shared" si="0"/>
        <v>0</v>
      </c>
      <c r="E26" s="122">
        <f>'[1]3 кв.'!E24+'[1]1 полугодие'!E25</f>
        <v>0</v>
      </c>
      <c r="F26" s="122">
        <f>'[1]3 кв.'!F24+'[1]1 полугодие'!F25</f>
        <v>0</v>
      </c>
    </row>
    <row r="27" spans="1:6" ht="13.5" customHeight="1">
      <c r="A27" s="123" t="s">
        <v>33</v>
      </c>
      <c r="B27" s="107" t="s">
        <v>34</v>
      </c>
      <c r="C27" s="132" t="s">
        <v>9</v>
      </c>
      <c r="D27" s="121">
        <f t="shared" si="0"/>
        <v>0</v>
      </c>
      <c r="E27" s="122">
        <f>'[1]3 кв.'!E25+'[1]1 полугодие'!E26</f>
        <v>0</v>
      </c>
      <c r="F27" s="122">
        <f>'[1]3 кв.'!F25+'[1]1 полугодие'!F26</f>
        <v>0</v>
      </c>
    </row>
    <row r="28" spans="1:6">
      <c r="A28" s="220" t="s">
        <v>35</v>
      </c>
      <c r="B28" s="221" t="s">
        <v>36</v>
      </c>
      <c r="C28" s="132" t="s">
        <v>37</v>
      </c>
      <c r="D28" s="121">
        <f t="shared" si="0"/>
        <v>5.5971999999999991</v>
      </c>
      <c r="E28" s="122">
        <f>'[1]3 кв.'!E26+'[1]1 полугодие'!E27</f>
        <v>0</v>
      </c>
      <c r="F28" s="122">
        <f>'[1]3 кв.'!F26+'[1]1 полугодие'!F27</f>
        <v>5.5971999999999991</v>
      </c>
    </row>
    <row r="29" spans="1:6">
      <c r="A29" s="220"/>
      <c r="B29" s="221"/>
      <c r="C29" s="132" t="s">
        <v>9</v>
      </c>
      <c r="D29" s="121">
        <f t="shared" si="0"/>
        <v>2219.672</v>
      </c>
      <c r="E29" s="122">
        <f>'[1]3 кв.'!E27+'[1]1 полугодие'!E28</f>
        <v>0</v>
      </c>
      <c r="F29" s="122">
        <f>'[1]3 кв.'!F27+'[1]1 полугодие'!F28</f>
        <v>2219.672</v>
      </c>
    </row>
    <row r="30" spans="1:6">
      <c r="A30" s="259" t="s">
        <v>38</v>
      </c>
      <c r="B30" s="219" t="s">
        <v>597</v>
      </c>
      <c r="C30" s="132" t="s">
        <v>12</v>
      </c>
      <c r="D30" s="121">
        <f t="shared" si="0"/>
        <v>1.9856</v>
      </c>
      <c r="E30" s="122">
        <f>'[1]3 кв.'!E28+'[1]1 полугодие'!E29</f>
        <v>1.3673999999999999</v>
      </c>
      <c r="F30" s="122">
        <f>'[1]3 кв.'!F28+'[1]1 полугодие'!F29</f>
        <v>0.61820000000000008</v>
      </c>
    </row>
    <row r="31" spans="1:6">
      <c r="A31" s="259"/>
      <c r="B31" s="219"/>
      <c r="C31" s="132" t="s">
        <v>9</v>
      </c>
      <c r="D31" s="121">
        <f t="shared" si="0"/>
        <v>1789.694</v>
      </c>
      <c r="E31" s="122">
        <f>'[1]3 кв.'!E29+'[1]1 полугодие'!E30</f>
        <v>1163.682</v>
      </c>
      <c r="F31" s="122">
        <f>'[1]3 кв.'!F29+'[1]1 полугодие'!F30</f>
        <v>626.01200000000006</v>
      </c>
    </row>
    <row r="32" spans="1:6">
      <c r="A32" s="220" t="s">
        <v>40</v>
      </c>
      <c r="B32" s="222" t="s">
        <v>41</v>
      </c>
      <c r="C32" s="132" t="s">
        <v>12</v>
      </c>
      <c r="D32" s="121">
        <f t="shared" si="0"/>
        <v>75.233000000000004</v>
      </c>
      <c r="E32" s="122">
        <f>'[1]3 кв.'!E30+'[1]1 полугодие'!E31</f>
        <v>12.126999999999999</v>
      </c>
      <c r="F32" s="122">
        <f>'[1]3 кв.'!F30+'[1]1 полугодие'!F31</f>
        <v>63.106000000000002</v>
      </c>
    </row>
    <row r="33" spans="1:6">
      <c r="A33" s="220"/>
      <c r="B33" s="222"/>
      <c r="C33" s="132" t="s">
        <v>42</v>
      </c>
      <c r="D33" s="141">
        <f t="shared" si="0"/>
        <v>117</v>
      </c>
      <c r="E33" s="142">
        <f>'[1]3 кв.'!E31+'[1]1 полугодие'!E32</f>
        <v>31</v>
      </c>
      <c r="F33" s="142">
        <f>'[1]3 кв.'!F31+'[1]1 полугодие'!F32</f>
        <v>86</v>
      </c>
    </row>
    <row r="34" spans="1:6">
      <c r="A34" s="220"/>
      <c r="B34" s="222"/>
      <c r="C34" s="132" t="s">
        <v>9</v>
      </c>
      <c r="D34" s="121">
        <f t="shared" si="0"/>
        <v>26135.501</v>
      </c>
      <c r="E34" s="122">
        <f>'[1]3 кв.'!E32+'[1]1 полугодие'!E33</f>
        <v>3499.2580000000003</v>
      </c>
      <c r="F34" s="122">
        <f>'[1]3 кв.'!F32+'[1]1 полугодие'!F33</f>
        <v>22636.242999999999</v>
      </c>
    </row>
    <row r="35" spans="1:6" ht="13.5" customHeight="1">
      <c r="A35" s="220" t="s">
        <v>43</v>
      </c>
      <c r="B35" s="223" t="s">
        <v>44</v>
      </c>
      <c r="C35" s="132" t="s">
        <v>12</v>
      </c>
      <c r="D35" s="121">
        <f t="shared" si="0"/>
        <v>0</v>
      </c>
      <c r="E35" s="122">
        <f>'[1]3 кв.'!E33+'[1]1 полугодие'!E34</f>
        <v>0</v>
      </c>
      <c r="F35" s="122">
        <f>'[1]3 кв.'!F33+'[1]1 полугодие'!F34</f>
        <v>0</v>
      </c>
    </row>
    <row r="36" spans="1:6" ht="13.5" customHeight="1">
      <c r="A36" s="220"/>
      <c r="B36" s="223"/>
      <c r="C36" s="132" t="s">
        <v>9</v>
      </c>
      <c r="D36" s="121">
        <f t="shared" si="0"/>
        <v>0</v>
      </c>
      <c r="E36" s="122">
        <f>'[1]3 кв.'!E34+'[1]1 полугодие'!E35</f>
        <v>0</v>
      </c>
      <c r="F36" s="122">
        <f>'[1]3 кв.'!F34+'[1]1 полугодие'!F35</f>
        <v>0</v>
      </c>
    </row>
    <row r="37" spans="1:6" ht="14.25" customHeight="1">
      <c r="A37" s="220" t="s">
        <v>45</v>
      </c>
      <c r="B37" s="223" t="s">
        <v>46</v>
      </c>
      <c r="C37" s="132" t="s">
        <v>12</v>
      </c>
      <c r="D37" s="121">
        <f t="shared" si="0"/>
        <v>0.44140000000000013</v>
      </c>
      <c r="E37" s="122">
        <f>'[1]3 кв.'!E35+'[1]1 полугодие'!E36</f>
        <v>0.44140000000000013</v>
      </c>
      <c r="F37" s="122">
        <f>'[1]3 кв.'!F35+'[1]1 полугодие'!F36</f>
        <v>0</v>
      </c>
    </row>
    <row r="38" spans="1:6" ht="14.25" customHeight="1">
      <c r="A38" s="220"/>
      <c r="B38" s="223"/>
      <c r="C38" s="132" t="s">
        <v>9</v>
      </c>
      <c r="D38" s="121">
        <f t="shared" si="0"/>
        <v>342.09100000000001</v>
      </c>
      <c r="E38" s="122">
        <f>'[1]3 кв.'!E36+'[1]1 полугодие'!E37</f>
        <v>342.09100000000001</v>
      </c>
      <c r="F38" s="122">
        <f>'[1]3 кв.'!F36+'[1]1 полугодие'!F37</f>
        <v>0</v>
      </c>
    </row>
    <row r="39" spans="1:6">
      <c r="A39" s="220" t="s">
        <v>47</v>
      </c>
      <c r="B39" s="221" t="s">
        <v>48</v>
      </c>
      <c r="C39" s="132" t="s">
        <v>32</v>
      </c>
      <c r="D39" s="141">
        <f t="shared" si="0"/>
        <v>710</v>
      </c>
      <c r="E39" s="142">
        <f>'[1]3 кв.'!E37+'[1]1 полугодие'!E38</f>
        <v>710</v>
      </c>
      <c r="F39" s="142">
        <f>'[1]3 кв.'!F37+'[1]1 полугодие'!F38</f>
        <v>0</v>
      </c>
    </row>
    <row r="40" spans="1:6">
      <c r="A40" s="220"/>
      <c r="B40" s="221"/>
      <c r="C40" s="132" t="s">
        <v>9</v>
      </c>
      <c r="D40" s="121">
        <f t="shared" si="0"/>
        <v>380.18900000000002</v>
      </c>
      <c r="E40" s="122">
        <f>'[1]3 кв.'!E38+'[1]1 полугодие'!E39</f>
        <v>380.18900000000002</v>
      </c>
      <c r="F40" s="122">
        <f>'[1]3 кв.'!F38+'[1]1 полугодие'!F39</f>
        <v>0</v>
      </c>
    </row>
    <row r="41" spans="1:6">
      <c r="A41" s="220" t="s">
        <v>49</v>
      </c>
      <c r="B41" s="221" t="s">
        <v>50</v>
      </c>
      <c r="C41" s="132" t="s">
        <v>32</v>
      </c>
      <c r="D41" s="141">
        <f t="shared" si="0"/>
        <v>0</v>
      </c>
      <c r="E41" s="142">
        <f>'[1]3 кв.'!E39+'[1]1 полугодие'!E40</f>
        <v>0</v>
      </c>
      <c r="F41" s="142">
        <f>'[1]3 кв.'!F39+'[1]1 полугодие'!F40</f>
        <v>0</v>
      </c>
    </row>
    <row r="42" spans="1:6">
      <c r="A42" s="220"/>
      <c r="B42" s="221"/>
      <c r="C42" s="132" t="s">
        <v>9</v>
      </c>
      <c r="D42" s="121">
        <f t="shared" si="0"/>
        <v>0</v>
      </c>
      <c r="E42" s="122">
        <f>'[1]3 кв.'!E40+'[1]1 полугодие'!E41</f>
        <v>0</v>
      </c>
      <c r="F42" s="122">
        <f>'[1]3 кв.'!F40+'[1]1 полугодие'!F41</f>
        <v>0</v>
      </c>
    </row>
    <row r="43" spans="1:6">
      <c r="A43" s="220" t="s">
        <v>51</v>
      </c>
      <c r="B43" s="221" t="s">
        <v>52</v>
      </c>
      <c r="C43" s="132" t="s">
        <v>37</v>
      </c>
      <c r="D43" s="121">
        <f t="shared" si="0"/>
        <v>0.83740000000000003</v>
      </c>
      <c r="E43" s="122">
        <f>'[1]3 кв.'!E41+'[1]1 полугодие'!E42</f>
        <v>0</v>
      </c>
      <c r="F43" s="122">
        <f>'[1]3 кв.'!F41+'[1]1 полугодие'!F42</f>
        <v>0.83740000000000003</v>
      </c>
    </row>
    <row r="44" spans="1:6">
      <c r="A44" s="220"/>
      <c r="B44" s="221"/>
      <c r="C44" s="132" t="s">
        <v>9</v>
      </c>
      <c r="D44" s="121">
        <f t="shared" si="0"/>
        <v>939.31700000000012</v>
      </c>
      <c r="E44" s="122">
        <f>'[1]3 кв.'!E42+'[1]1 полугодие'!E43</f>
        <v>0</v>
      </c>
      <c r="F44" s="122">
        <f>'[1]3 кв.'!F42+'[1]1 полугодие'!F43</f>
        <v>939.31700000000012</v>
      </c>
    </row>
    <row r="45" spans="1:6" ht="13.5" customHeight="1">
      <c r="A45" s="220" t="s">
        <v>53</v>
      </c>
      <c r="B45" s="223" t="s">
        <v>54</v>
      </c>
      <c r="C45" s="132" t="s">
        <v>32</v>
      </c>
      <c r="D45" s="141">
        <f t="shared" si="0"/>
        <v>1539</v>
      </c>
      <c r="E45" s="142">
        <f>'[1]3 кв.'!E43+'[1]1 полугодие'!E44</f>
        <v>1539</v>
      </c>
      <c r="F45" s="142">
        <f>'[1]3 кв.'!F43+'[1]1 полугодие'!F44</f>
        <v>0</v>
      </c>
    </row>
    <row r="46" spans="1:6" ht="12.75" customHeight="1">
      <c r="A46" s="220"/>
      <c r="B46" s="223"/>
      <c r="C46" s="132" t="s">
        <v>9</v>
      </c>
      <c r="D46" s="121">
        <f t="shared" si="0"/>
        <v>888.21299999999997</v>
      </c>
      <c r="E46" s="122">
        <f>'[1]3 кв.'!E44+'[1]1 полугодие'!E45</f>
        <v>888.21299999999997</v>
      </c>
      <c r="F46" s="122">
        <f>'[1]3 кв.'!F44+'[1]1 полугодие'!F45</f>
        <v>0</v>
      </c>
    </row>
    <row r="47" spans="1:6">
      <c r="A47" s="220" t="s">
        <v>55</v>
      </c>
      <c r="B47" s="223" t="s">
        <v>56</v>
      </c>
      <c r="C47" s="132" t="s">
        <v>32</v>
      </c>
      <c r="D47" s="141">
        <f t="shared" si="0"/>
        <v>16</v>
      </c>
      <c r="E47" s="142">
        <f>'[1]3 кв.'!E45+'[1]1 полугодие'!E46</f>
        <v>16</v>
      </c>
      <c r="F47" s="142">
        <f>'[1]3 кв.'!F45+'[1]1 полугодие'!F46</f>
        <v>0</v>
      </c>
    </row>
    <row r="48" spans="1:6">
      <c r="A48" s="220"/>
      <c r="B48" s="223"/>
      <c r="C48" s="132" t="s">
        <v>9</v>
      </c>
      <c r="D48" s="121">
        <f t="shared" si="0"/>
        <v>327.22700000000003</v>
      </c>
      <c r="E48" s="122">
        <f>'[1]3 кв.'!E46+'[1]1 полугодие'!E47</f>
        <v>327.22700000000003</v>
      </c>
      <c r="F48" s="122">
        <f>'[1]3 кв.'!F46+'[1]1 полугодие'!F47</f>
        <v>0</v>
      </c>
    </row>
    <row r="49" spans="1:6">
      <c r="A49" s="220" t="s">
        <v>57</v>
      </c>
      <c r="B49" s="223" t="s">
        <v>58</v>
      </c>
      <c r="C49" s="132" t="s">
        <v>32</v>
      </c>
      <c r="D49" s="141">
        <f t="shared" si="0"/>
        <v>955</v>
      </c>
      <c r="E49" s="142">
        <f>'[1]3 кв.'!E47+'[1]1 полугодие'!E48</f>
        <v>912</v>
      </c>
      <c r="F49" s="142">
        <f>'[1]3 кв.'!F47+'[1]1 полугодие'!F48</f>
        <v>43</v>
      </c>
    </row>
    <row r="50" spans="1:6" ht="14.25" customHeight="1">
      <c r="A50" s="220"/>
      <c r="B50" s="223"/>
      <c r="C50" s="132" t="s">
        <v>9</v>
      </c>
      <c r="D50" s="121">
        <f t="shared" si="0"/>
        <v>1438.6279999999999</v>
      </c>
      <c r="E50" s="122">
        <f>'[1]3 кв.'!E48+'[1]1 полугодие'!E49</f>
        <v>465.79499999999996</v>
      </c>
      <c r="F50" s="122">
        <f>'[1]3 кв.'!F48+'[1]1 полугодие'!F49</f>
        <v>972.83299999999997</v>
      </c>
    </row>
    <row r="51" spans="1:6" ht="13.5" customHeight="1">
      <c r="A51" s="259" t="s">
        <v>59</v>
      </c>
      <c r="B51" s="222" t="s">
        <v>598</v>
      </c>
      <c r="C51" s="132" t="s">
        <v>12</v>
      </c>
      <c r="D51" s="121">
        <f t="shared" si="0"/>
        <v>0.82960000000000012</v>
      </c>
      <c r="E51" s="122">
        <f>'[1]3 кв.'!E49+'[1]1 полугодие'!E50</f>
        <v>0.82960000000000012</v>
      </c>
      <c r="F51" s="122">
        <f>'[1]3 кв.'!F49+'[1]1 полугодие'!F50</f>
        <v>0</v>
      </c>
    </row>
    <row r="52" spans="1:6" ht="13.5" customHeight="1">
      <c r="A52" s="259"/>
      <c r="B52" s="222"/>
      <c r="C52" s="132" t="s">
        <v>9</v>
      </c>
      <c r="D52" s="121">
        <f t="shared" si="0"/>
        <v>1146.809</v>
      </c>
      <c r="E52" s="122">
        <f>'[1]3 кв.'!E50+'[1]1 полугодие'!E51</f>
        <v>1146.809</v>
      </c>
      <c r="F52" s="122">
        <f>'[1]3 кв.'!F50+'[1]1 полугодие'!F51</f>
        <v>0</v>
      </c>
    </row>
    <row r="53" spans="1:6">
      <c r="A53" s="220" t="s">
        <v>60</v>
      </c>
      <c r="B53" s="223" t="s">
        <v>61</v>
      </c>
      <c r="C53" s="132" t="s">
        <v>32</v>
      </c>
      <c r="D53" s="141">
        <f t="shared" si="0"/>
        <v>18</v>
      </c>
      <c r="E53" s="142">
        <f>'[1]3 кв.'!E51+'[1]1 полугодие'!E52</f>
        <v>18</v>
      </c>
      <c r="F53" s="142">
        <f>'[1]3 кв.'!F51+'[1]1 полугодие'!F52</f>
        <v>0</v>
      </c>
    </row>
    <row r="54" spans="1:6">
      <c r="A54" s="220"/>
      <c r="B54" s="223"/>
      <c r="C54" s="132" t="s">
        <v>9</v>
      </c>
      <c r="D54" s="121">
        <f t="shared" si="0"/>
        <v>129.83699999999999</v>
      </c>
      <c r="E54" s="122">
        <f>'[1]3 кв.'!E52+'[1]1 полугодие'!E53</f>
        <v>129.83699999999999</v>
      </c>
      <c r="F54" s="122">
        <f>'[1]3 кв.'!F52+'[1]1 полугодие'!F53</f>
        <v>0</v>
      </c>
    </row>
    <row r="55" spans="1:6">
      <c r="A55" s="220" t="s">
        <v>62</v>
      </c>
      <c r="B55" s="221" t="s">
        <v>63</v>
      </c>
      <c r="C55" s="132" t="s">
        <v>32</v>
      </c>
      <c r="D55" s="141">
        <f t="shared" si="0"/>
        <v>0</v>
      </c>
      <c r="E55" s="142">
        <f>'[1]3 кв.'!E53+'[1]1 полугодие'!E54</f>
        <v>0</v>
      </c>
      <c r="F55" s="142">
        <f>'[1]3 кв.'!F53+'[1]1 полугодие'!F54</f>
        <v>0</v>
      </c>
    </row>
    <row r="56" spans="1:6">
      <c r="A56" s="220"/>
      <c r="B56" s="221"/>
      <c r="C56" s="132" t="s">
        <v>9</v>
      </c>
      <c r="D56" s="121">
        <f t="shared" si="0"/>
        <v>0</v>
      </c>
      <c r="E56" s="122">
        <f>'[1]3 кв.'!E54+'[1]1 полугодие'!E55</f>
        <v>0</v>
      </c>
      <c r="F56" s="122">
        <f>'[1]3 кв.'!F54+'[1]1 полугодие'!F55</f>
        <v>0</v>
      </c>
    </row>
    <row r="57" spans="1:6" ht="15" customHeight="1">
      <c r="A57" s="220" t="s">
        <v>64</v>
      </c>
      <c r="B57" s="223" t="s">
        <v>65</v>
      </c>
      <c r="C57" s="132" t="s">
        <v>66</v>
      </c>
      <c r="D57" s="121">
        <f t="shared" si="0"/>
        <v>0</v>
      </c>
      <c r="E57" s="122">
        <f>'[1]3 кв.'!E55+'[1]1 полугодие'!E56</f>
        <v>0</v>
      </c>
      <c r="F57" s="122">
        <f>'[1]3 кв.'!F55+'[1]1 полугодие'!F56</f>
        <v>0</v>
      </c>
    </row>
    <row r="58" spans="1:6" ht="13.5" customHeight="1">
      <c r="A58" s="220"/>
      <c r="B58" s="223"/>
      <c r="C58" s="132" t="s">
        <v>9</v>
      </c>
      <c r="D58" s="121">
        <f t="shared" si="0"/>
        <v>0</v>
      </c>
      <c r="E58" s="122">
        <f>'[1]3 кв.'!E56+'[1]1 полугодие'!E57</f>
        <v>0</v>
      </c>
      <c r="F58" s="122">
        <f>'[1]3 кв.'!F56+'[1]1 полугодие'!F57</f>
        <v>0</v>
      </c>
    </row>
    <row r="59" spans="1:6">
      <c r="A59" s="220" t="s">
        <v>67</v>
      </c>
      <c r="B59" s="223" t="s">
        <v>68</v>
      </c>
      <c r="C59" s="132" t="s">
        <v>32</v>
      </c>
      <c r="D59" s="141">
        <f t="shared" si="0"/>
        <v>0</v>
      </c>
      <c r="E59" s="142">
        <f>'[1]3 кв.'!E57+'[1]1 полугодие'!E58</f>
        <v>0</v>
      </c>
      <c r="F59" s="142">
        <f>'[1]3 кв.'!F57+'[1]1 полугодие'!F58</f>
        <v>0</v>
      </c>
    </row>
    <row r="60" spans="1:6">
      <c r="A60" s="220"/>
      <c r="B60" s="223"/>
      <c r="C60" s="132" t="s">
        <v>9</v>
      </c>
      <c r="D60" s="121">
        <f t="shared" si="0"/>
        <v>0</v>
      </c>
      <c r="E60" s="122">
        <f>'[1]3 кв.'!E58+'[1]1 полугодие'!E59</f>
        <v>0</v>
      </c>
      <c r="F60" s="122">
        <f>'[1]3 кв.'!F58+'[1]1 полугодие'!F59</f>
        <v>0</v>
      </c>
    </row>
    <row r="61" spans="1:6">
      <c r="A61" s="220" t="s">
        <v>69</v>
      </c>
      <c r="B61" s="223" t="s">
        <v>70</v>
      </c>
      <c r="C61" s="132" t="s">
        <v>32</v>
      </c>
      <c r="D61" s="141">
        <f t="shared" si="0"/>
        <v>0</v>
      </c>
      <c r="E61" s="142">
        <f>'[1]3 кв.'!E59+'[1]1 полугодие'!E60</f>
        <v>0</v>
      </c>
      <c r="F61" s="142">
        <f>'[1]3 кв.'!F59+'[1]1 полугодие'!F60</f>
        <v>0</v>
      </c>
    </row>
    <row r="62" spans="1:6" ht="15.75" customHeight="1">
      <c r="A62" s="220"/>
      <c r="B62" s="223"/>
      <c r="C62" s="132" t="s">
        <v>9</v>
      </c>
      <c r="D62" s="121">
        <f t="shared" si="0"/>
        <v>0</v>
      </c>
      <c r="E62" s="122">
        <f>'[1]3 кв.'!E60+'[1]1 полугодие'!E61</f>
        <v>0</v>
      </c>
      <c r="F62" s="122">
        <f>'[1]3 кв.'!F60+'[1]1 полугодие'!F61</f>
        <v>0</v>
      </c>
    </row>
    <row r="63" spans="1:6" ht="13.5" customHeight="1">
      <c r="A63" s="220" t="s">
        <v>71</v>
      </c>
      <c r="B63" s="223" t="s">
        <v>72</v>
      </c>
      <c r="C63" s="132" t="s">
        <v>73</v>
      </c>
      <c r="D63" s="121">
        <f t="shared" si="0"/>
        <v>0</v>
      </c>
      <c r="E63" s="122">
        <f>'[1]3 кв.'!E61+'[1]1 полугодие'!E62</f>
        <v>0</v>
      </c>
      <c r="F63" s="122">
        <f>'[1]3 кв.'!F61+'[1]1 полугодие'!F62</f>
        <v>0</v>
      </c>
    </row>
    <row r="64" spans="1:6">
      <c r="A64" s="220"/>
      <c r="B64" s="223"/>
      <c r="C64" s="132" t="s">
        <v>9</v>
      </c>
      <c r="D64" s="121">
        <f t="shared" si="0"/>
        <v>0</v>
      </c>
      <c r="E64" s="122">
        <f>'[1]3 кв.'!E62+'[1]1 полугодие'!E63</f>
        <v>0</v>
      </c>
      <c r="F64" s="122">
        <f>'[1]3 кв.'!F62+'[1]1 полугодие'!F63</f>
        <v>0</v>
      </c>
    </row>
    <row r="65" spans="1:6" ht="14.25" customHeight="1">
      <c r="A65" s="220" t="s">
        <v>74</v>
      </c>
      <c r="B65" s="223" t="s">
        <v>75</v>
      </c>
      <c r="C65" s="132" t="s">
        <v>66</v>
      </c>
      <c r="D65" s="121">
        <f t="shared" si="0"/>
        <v>0.113</v>
      </c>
      <c r="E65" s="122">
        <f>'[1]3 кв.'!E63+'[1]1 полугодие'!E64</f>
        <v>0</v>
      </c>
      <c r="F65" s="122">
        <f>'[1]3 кв.'!F63+'[1]1 полугодие'!F64</f>
        <v>0.113</v>
      </c>
    </row>
    <row r="66" spans="1:6" ht="14.25" customHeight="1">
      <c r="A66" s="220"/>
      <c r="B66" s="223"/>
      <c r="C66" s="132" t="s">
        <v>9</v>
      </c>
      <c r="D66" s="121">
        <f t="shared" si="0"/>
        <v>140.56800000000001</v>
      </c>
      <c r="E66" s="122">
        <f>'[1]3 кв.'!E64+'[1]1 полугодие'!E65</f>
        <v>0</v>
      </c>
      <c r="F66" s="122">
        <f>'[1]3 кв.'!F64+'[1]1 полугодие'!F65</f>
        <v>140.56800000000001</v>
      </c>
    </row>
    <row r="67" spans="1:6" ht="15" customHeight="1">
      <c r="A67" s="260" t="s">
        <v>76</v>
      </c>
      <c r="B67" s="106" t="s">
        <v>77</v>
      </c>
      <c r="C67" s="132" t="s">
        <v>9</v>
      </c>
      <c r="D67" s="121">
        <f t="shared" si="0"/>
        <v>4515.8353999999999</v>
      </c>
      <c r="E67" s="121">
        <f>'[1]3 кв.'!E65+'[1]1 полугодие'!E66</f>
        <v>4515.8353999999999</v>
      </c>
      <c r="F67" s="121">
        <f>'[1]3 кв.'!F65+'[1]1 полугодие'!F66</f>
        <v>0</v>
      </c>
    </row>
    <row r="68" spans="1:6">
      <c r="A68" s="220" t="s">
        <v>78</v>
      </c>
      <c r="B68" s="219" t="s">
        <v>79</v>
      </c>
      <c r="C68" s="132" t="s">
        <v>37</v>
      </c>
      <c r="D68" s="121">
        <f t="shared" si="0"/>
        <v>3.2416000000000009</v>
      </c>
      <c r="E68" s="122">
        <f>'[1]3 кв.'!E66+'[1]1 полугодие'!E67</f>
        <v>3.2416000000000009</v>
      </c>
      <c r="F68" s="122">
        <f>'[1]3 кв.'!F66+'[1]1 полугодие'!F67</f>
        <v>0</v>
      </c>
    </row>
    <row r="69" spans="1:6">
      <c r="A69" s="220"/>
      <c r="B69" s="219"/>
      <c r="C69" s="132" t="s">
        <v>9</v>
      </c>
      <c r="D69" s="121">
        <f t="shared" si="0"/>
        <v>3686.1844000000001</v>
      </c>
      <c r="E69" s="122">
        <f>'[1]3 кв.'!E67+'[1]1 полугодие'!E68</f>
        <v>3686.1844000000001</v>
      </c>
      <c r="F69" s="122">
        <f>'[1]3 кв.'!F67+'[1]1 полугодие'!F68</f>
        <v>0</v>
      </c>
    </row>
    <row r="70" spans="1:6">
      <c r="A70" s="220" t="s">
        <v>80</v>
      </c>
      <c r="B70" s="221" t="s">
        <v>81</v>
      </c>
      <c r="C70" s="132" t="s">
        <v>82</v>
      </c>
      <c r="D70" s="121">
        <f t="shared" si="0"/>
        <v>0.30100000000000005</v>
      </c>
      <c r="E70" s="122">
        <f>'[1]3 кв.'!E68+'[1]1 полугодие'!E69</f>
        <v>0.30100000000000005</v>
      </c>
      <c r="F70" s="122">
        <f>'[1]3 кв.'!F68+'[1]1 полугодие'!F69</f>
        <v>0</v>
      </c>
    </row>
    <row r="71" spans="1:6">
      <c r="A71" s="220"/>
      <c r="B71" s="221"/>
      <c r="C71" s="132" t="s">
        <v>9</v>
      </c>
      <c r="D71" s="121">
        <f t="shared" si="0"/>
        <v>262.81700000000006</v>
      </c>
      <c r="E71" s="122">
        <f>'[1]3 кв.'!E69+'[1]1 полугодие'!E70</f>
        <v>262.81700000000006</v>
      </c>
      <c r="F71" s="122">
        <f>'[1]3 кв.'!F69+'[1]1 полугодие'!F70</f>
        <v>0</v>
      </c>
    </row>
    <row r="72" spans="1:6">
      <c r="A72" s="220" t="s">
        <v>83</v>
      </c>
      <c r="B72" s="221" t="s">
        <v>84</v>
      </c>
      <c r="C72" s="132" t="s">
        <v>37</v>
      </c>
      <c r="D72" s="121">
        <f t="shared" si="0"/>
        <v>1.7386000000000006</v>
      </c>
      <c r="E72" s="122">
        <f>'[1]3 кв.'!E70+'[1]1 полугодие'!E71</f>
        <v>1.7386000000000006</v>
      </c>
      <c r="F72" s="122">
        <f>'[1]3 кв.'!F70+'[1]1 полугодие'!F71</f>
        <v>0</v>
      </c>
    </row>
    <row r="73" spans="1:6">
      <c r="A73" s="220"/>
      <c r="B73" s="221"/>
      <c r="C73" s="132" t="s">
        <v>9</v>
      </c>
      <c r="D73" s="121">
        <f t="shared" ref="D73:D93" si="1">E73+F73</f>
        <v>2007.7184000000002</v>
      </c>
      <c r="E73" s="122">
        <f>'[1]3 кв.'!E71+'[1]1 полугодие'!E72</f>
        <v>2007.7184000000002</v>
      </c>
      <c r="F73" s="122">
        <f>'[1]3 кв.'!F71+'[1]1 полугодие'!F72</f>
        <v>0</v>
      </c>
    </row>
    <row r="74" spans="1:6">
      <c r="A74" s="220" t="s">
        <v>85</v>
      </c>
      <c r="B74" s="221" t="s">
        <v>86</v>
      </c>
      <c r="C74" s="132" t="s">
        <v>37</v>
      </c>
      <c r="D74" s="121">
        <f t="shared" si="1"/>
        <v>0.59800000000000009</v>
      </c>
      <c r="E74" s="122">
        <f>'[1]3 кв.'!E72+'[1]1 полугодие'!E73</f>
        <v>0.59800000000000009</v>
      </c>
      <c r="F74" s="122">
        <f>'[1]3 кв.'!F72+'[1]1 полугодие'!F73</f>
        <v>0</v>
      </c>
    </row>
    <row r="75" spans="1:6">
      <c r="A75" s="220"/>
      <c r="B75" s="221"/>
      <c r="C75" s="132" t="s">
        <v>9</v>
      </c>
      <c r="D75" s="121">
        <f t="shared" si="1"/>
        <v>518.43099999999993</v>
      </c>
      <c r="E75" s="122">
        <f>'[1]3 кв.'!E73+'[1]1 полугодие'!E74</f>
        <v>518.43099999999993</v>
      </c>
      <c r="F75" s="122">
        <f>'[1]3 кв.'!F73+'[1]1 полугодие'!F74</f>
        <v>0</v>
      </c>
    </row>
    <row r="76" spans="1:6">
      <c r="A76" s="220" t="s">
        <v>87</v>
      </c>
      <c r="B76" s="221" t="s">
        <v>88</v>
      </c>
      <c r="C76" s="132" t="s">
        <v>37</v>
      </c>
      <c r="D76" s="121">
        <f t="shared" si="1"/>
        <v>0.6040000000000002</v>
      </c>
      <c r="E76" s="122">
        <f>'[1]3 кв.'!E74+'[1]1 полугодие'!E75</f>
        <v>0.6040000000000002</v>
      </c>
      <c r="F76" s="122">
        <f>'[1]3 кв.'!F74+'[1]1 полугодие'!F75</f>
        <v>0</v>
      </c>
    </row>
    <row r="77" spans="1:6">
      <c r="A77" s="220"/>
      <c r="B77" s="221"/>
      <c r="C77" s="132" t="s">
        <v>9</v>
      </c>
      <c r="D77" s="121">
        <f t="shared" si="1"/>
        <v>897.21799999999996</v>
      </c>
      <c r="E77" s="122">
        <f>'[1]3 кв.'!E75+'[1]1 полугодие'!E76</f>
        <v>897.21799999999996</v>
      </c>
      <c r="F77" s="122">
        <f>'[1]3 кв.'!F75+'[1]1 полугодие'!F76</f>
        <v>0</v>
      </c>
    </row>
    <row r="78" spans="1:6">
      <c r="A78" s="220" t="s">
        <v>89</v>
      </c>
      <c r="B78" s="221" t="s">
        <v>90</v>
      </c>
      <c r="C78" s="132" t="s">
        <v>32</v>
      </c>
      <c r="D78" s="141">
        <f t="shared" si="1"/>
        <v>15</v>
      </c>
      <c r="E78" s="142">
        <f>'[1]3 кв.'!E76+'[1]1 полугодие'!E77</f>
        <v>15</v>
      </c>
      <c r="F78" s="142">
        <f>'[1]3 кв.'!F76+'[1]1 полугодие'!F77</f>
        <v>0</v>
      </c>
    </row>
    <row r="79" spans="1:6">
      <c r="A79" s="220"/>
      <c r="B79" s="221"/>
      <c r="C79" s="132" t="s">
        <v>9</v>
      </c>
      <c r="D79" s="121">
        <f t="shared" si="1"/>
        <v>29.372</v>
      </c>
      <c r="E79" s="122">
        <f>'[1]3 кв.'!E77+'[1]1 полугодие'!E78</f>
        <v>29.372</v>
      </c>
      <c r="F79" s="122">
        <f>'[1]3 кв.'!F77+'[1]1 полугодие'!F78</f>
        <v>0</v>
      </c>
    </row>
    <row r="80" spans="1:6">
      <c r="A80" s="220" t="s">
        <v>91</v>
      </c>
      <c r="B80" s="223" t="s">
        <v>92</v>
      </c>
      <c r="C80" s="132" t="s">
        <v>32</v>
      </c>
      <c r="D80" s="141">
        <f t="shared" si="1"/>
        <v>1062</v>
      </c>
      <c r="E80" s="142">
        <f>'[1]3 кв.'!E78+'[1]1 полугодие'!E79</f>
        <v>1062</v>
      </c>
      <c r="F80" s="142">
        <f>'[1]3 кв.'!F78+'[1]1 полугодие'!F79</f>
        <v>0</v>
      </c>
    </row>
    <row r="81" spans="1:10">
      <c r="A81" s="220"/>
      <c r="B81" s="223"/>
      <c r="C81" s="132" t="s">
        <v>9</v>
      </c>
      <c r="D81" s="121">
        <f t="shared" si="1"/>
        <v>800.279</v>
      </c>
      <c r="E81" s="122">
        <f>'[1]3 кв.'!E79+'[1]1 полугодие'!E80</f>
        <v>800.279</v>
      </c>
      <c r="F81" s="122">
        <f>'[1]3 кв.'!F79+'[1]1 полугодие'!F80</f>
        <v>0</v>
      </c>
    </row>
    <row r="82" spans="1:10">
      <c r="A82" s="261" t="s">
        <v>93</v>
      </c>
      <c r="B82" s="106" t="s">
        <v>94</v>
      </c>
      <c r="C82" s="132" t="s">
        <v>9</v>
      </c>
      <c r="D82" s="121">
        <f t="shared" si="1"/>
        <v>3125.3849999999998</v>
      </c>
      <c r="E82" s="122">
        <f>'[1]3 кв.'!E80+'[1]1 полугодие'!E81</f>
        <v>3125.3849999999998</v>
      </c>
      <c r="F82" s="122">
        <f>'[1]3 кв.'!F80+'[1]1 полугодие'!F81</f>
        <v>0</v>
      </c>
    </row>
    <row r="83" spans="1:10">
      <c r="A83" s="218">
        <v>25</v>
      </c>
      <c r="B83" s="221" t="s">
        <v>95</v>
      </c>
      <c r="C83" s="132" t="s">
        <v>37</v>
      </c>
      <c r="D83" s="121">
        <f t="shared" si="1"/>
        <v>1.2850000000000001</v>
      </c>
      <c r="E83" s="122">
        <f>'[1]3 кв.'!E81+'[1]1 полугодие'!E82</f>
        <v>1.2850000000000001</v>
      </c>
      <c r="F83" s="122">
        <f>'[1]3 кв.'!F81+'[1]1 полугодие'!F82</f>
        <v>0</v>
      </c>
    </row>
    <row r="84" spans="1:10">
      <c r="A84" s="218"/>
      <c r="B84" s="221"/>
      <c r="C84" s="132" t="s">
        <v>9</v>
      </c>
      <c r="D84" s="121">
        <f t="shared" si="1"/>
        <v>162.39099999999999</v>
      </c>
      <c r="E84" s="122">
        <f>'[1]3 кв.'!E82+'[1]1 полугодие'!E83</f>
        <v>162.39099999999999</v>
      </c>
      <c r="F84" s="122">
        <f>'[1]3 кв.'!F82+'[1]1 полугодие'!F83</f>
        <v>0</v>
      </c>
    </row>
    <row r="85" spans="1:10">
      <c r="A85" s="218">
        <v>26</v>
      </c>
      <c r="B85" s="262" t="s">
        <v>96</v>
      </c>
      <c r="C85" s="140" t="s">
        <v>32</v>
      </c>
      <c r="D85" s="141">
        <f t="shared" si="1"/>
        <v>5360</v>
      </c>
      <c r="E85" s="142">
        <f>'[1]3 кв.'!E83+'[1]1 полугодие'!E84</f>
        <v>5360</v>
      </c>
      <c r="F85" s="142">
        <f>'[1]3 кв.'!F83+'[1]1 полугодие'!F84</f>
        <v>0</v>
      </c>
    </row>
    <row r="86" spans="1:10">
      <c r="A86" s="218"/>
      <c r="B86" s="262"/>
      <c r="C86" s="132" t="s">
        <v>9</v>
      </c>
      <c r="D86" s="121">
        <f t="shared" si="1"/>
        <v>2652.6459999999997</v>
      </c>
      <c r="E86" s="122">
        <f>'[1]3 кв.'!E84+'[1]1 полугодие'!E85</f>
        <v>2652.6459999999997</v>
      </c>
      <c r="F86" s="122">
        <f>'[1]3 кв.'!F84+'[1]1 полугодие'!F85</f>
        <v>0</v>
      </c>
    </row>
    <row r="87" spans="1:10">
      <c r="A87" s="220" t="s">
        <v>97</v>
      </c>
      <c r="B87" s="221" t="s">
        <v>98</v>
      </c>
      <c r="C87" s="132" t="s">
        <v>32</v>
      </c>
      <c r="D87" s="141">
        <f t="shared" si="1"/>
        <v>110</v>
      </c>
      <c r="E87" s="142">
        <f>'[1]3 кв.'!E85+'[1]1 полугодие'!E86</f>
        <v>110</v>
      </c>
      <c r="F87" s="142">
        <f>'[1]3 кв.'!F85+'[1]1 полугодие'!F86</f>
        <v>0</v>
      </c>
    </row>
    <row r="88" spans="1:10">
      <c r="A88" s="220"/>
      <c r="B88" s="221"/>
      <c r="C88" s="132" t="s">
        <v>9</v>
      </c>
      <c r="D88" s="121">
        <f t="shared" si="1"/>
        <v>310.34799999999996</v>
      </c>
      <c r="E88" s="122">
        <f>'[1]3 кв.'!E86+'[1]1 полугодие'!E87</f>
        <v>310.34799999999996</v>
      </c>
      <c r="F88" s="122">
        <f>'[1]3 кв.'!F86+'[1]1 полугодие'!F87</f>
        <v>0</v>
      </c>
    </row>
    <row r="89" spans="1:10" ht="21">
      <c r="A89" s="261" t="s">
        <v>99</v>
      </c>
      <c r="B89" s="108" t="s">
        <v>100</v>
      </c>
      <c r="C89" s="132" t="s">
        <v>9</v>
      </c>
      <c r="D89" s="121">
        <f t="shared" si="1"/>
        <v>1336.194</v>
      </c>
      <c r="E89" s="121">
        <f>'[1]3 кв.'!E87+'[1]1 полугодие'!E88</f>
        <v>0</v>
      </c>
      <c r="F89" s="121">
        <f>'[1]3 кв.'!F87+'[1]1 полугодие'!F88</f>
        <v>1336.194</v>
      </c>
    </row>
    <row r="90" spans="1:10" ht="15.75" customHeight="1">
      <c r="A90" s="123" t="s">
        <v>101</v>
      </c>
      <c r="B90" s="206" t="s">
        <v>599</v>
      </c>
      <c r="C90" s="132" t="s">
        <v>9</v>
      </c>
      <c r="D90" s="121">
        <f t="shared" si="1"/>
        <v>0</v>
      </c>
      <c r="E90" s="122">
        <f>'[1]3 кв.'!E88+'[1]1 полугодие'!E89</f>
        <v>0</v>
      </c>
      <c r="F90" s="122">
        <f>'[1]3 кв.'!F88+'[1]1 полугодие'!F89</f>
        <v>0</v>
      </c>
    </row>
    <row r="91" spans="1:10" ht="15.75" customHeight="1">
      <c r="A91" s="260" t="s">
        <v>102</v>
      </c>
      <c r="B91" s="207" t="s">
        <v>601</v>
      </c>
      <c r="C91" s="132" t="s">
        <v>9</v>
      </c>
      <c r="D91" s="121">
        <f t="shared" si="1"/>
        <v>1336.194</v>
      </c>
      <c r="E91" s="122">
        <f>'[1]3 кв.'!E89+'[1]1 полугодие'!E90</f>
        <v>0</v>
      </c>
      <c r="F91" s="122">
        <f>'[1]3 кв.'!F89+'[1]1 полугодие'!F90</f>
        <v>1336.194</v>
      </c>
    </row>
    <row r="92" spans="1:10">
      <c r="A92" s="123" t="s">
        <v>103</v>
      </c>
      <c r="B92" s="206" t="s">
        <v>104</v>
      </c>
      <c r="C92" s="132" t="s">
        <v>9</v>
      </c>
      <c r="D92" s="121">
        <f t="shared" si="1"/>
        <v>1394.1299999999999</v>
      </c>
      <c r="E92" s="121">
        <f>'[1]3 кв.'!E90+'[1]1 полугодие'!E91</f>
        <v>1228.3229999999999</v>
      </c>
      <c r="F92" s="121">
        <f>'[1]3 кв.'!F90+'[1]1 полугодие'!F91</f>
        <v>165.80699999999999</v>
      </c>
    </row>
    <row r="93" spans="1:10" ht="15.75" customHeight="1">
      <c r="A93" s="120"/>
      <c r="B93" s="136" t="s">
        <v>105</v>
      </c>
      <c r="C93" s="132" t="s">
        <v>9</v>
      </c>
      <c r="D93" s="133">
        <f t="shared" si="1"/>
        <v>47864.674400000004</v>
      </c>
      <c r="E93" s="133">
        <f>'[1]3 кв.'!E91+'[1]1 полугодие'!E92</f>
        <v>18828.028399999999</v>
      </c>
      <c r="F93" s="133">
        <f>'[1]3 кв.'!F91+'[1]1 полугодие'!F92</f>
        <v>29036.646000000001</v>
      </c>
    </row>
    <row r="94" spans="1:10">
      <c r="A94" s="109"/>
      <c r="B94" s="110"/>
      <c r="C94" s="111"/>
      <c r="D94" s="112"/>
      <c r="E94" s="113"/>
      <c r="F94" s="112"/>
      <c r="J94" s="18"/>
    </row>
    <row r="95" spans="1:10">
      <c r="A95" s="114"/>
      <c r="B95" s="115"/>
      <c r="C95" s="116"/>
      <c r="D95" s="112"/>
      <c r="E95" s="113"/>
      <c r="F95" s="113"/>
    </row>
    <row r="96" spans="1:10">
      <c r="A96" s="117"/>
      <c r="B96" s="117"/>
      <c r="C96" s="118"/>
      <c r="D96" s="117"/>
      <c r="E96" s="117"/>
      <c r="F96" s="117"/>
    </row>
    <row r="97" spans="1:6">
      <c r="A97" s="230" t="s">
        <v>106</v>
      </c>
      <c r="B97" s="230"/>
      <c r="C97" s="230"/>
      <c r="D97" s="230"/>
      <c r="E97" s="230"/>
      <c r="F97" s="230"/>
    </row>
    <row r="98" spans="1:6">
      <c r="A98" s="214" t="s">
        <v>107</v>
      </c>
      <c r="B98" s="215" t="s">
        <v>108</v>
      </c>
      <c r="C98" s="131" t="s">
        <v>32</v>
      </c>
      <c r="D98" s="137">
        <v>6</v>
      </c>
      <c r="E98" s="131">
        <f>'[1]3 кв.'!E96+'[1]1 полугодие'!E97</f>
        <v>6</v>
      </c>
      <c r="F98" s="131"/>
    </row>
    <row r="99" spans="1:6">
      <c r="A99" s="214"/>
      <c r="B99" s="215"/>
      <c r="C99" s="131" t="s">
        <v>9</v>
      </c>
      <c r="D99" s="137">
        <v>0.876</v>
      </c>
      <c r="E99" s="131">
        <f>'[1]3 кв.'!E97+'[1]1 полугодие'!E98</f>
        <v>0.876</v>
      </c>
      <c r="F99" s="131"/>
    </row>
    <row r="100" spans="1:6">
      <c r="A100" s="214" t="s">
        <v>109</v>
      </c>
      <c r="B100" s="215" t="s">
        <v>110</v>
      </c>
      <c r="C100" s="131" t="s">
        <v>32</v>
      </c>
      <c r="D100" s="137"/>
      <c r="E100" s="131"/>
      <c r="F100" s="131"/>
    </row>
    <row r="101" spans="1:6">
      <c r="A101" s="214"/>
      <c r="B101" s="215"/>
      <c r="C101" s="131" t="s">
        <v>9</v>
      </c>
      <c r="D101" s="137"/>
      <c r="E101" s="131"/>
      <c r="F101" s="131"/>
    </row>
    <row r="102" spans="1:6">
      <c r="A102" s="214" t="s">
        <v>35</v>
      </c>
      <c r="B102" s="215" t="s">
        <v>111</v>
      </c>
      <c r="C102" s="131" t="s">
        <v>32</v>
      </c>
      <c r="D102" s="137"/>
      <c r="E102" s="131"/>
      <c r="F102" s="131"/>
    </row>
    <row r="103" spans="1:6">
      <c r="A103" s="214"/>
      <c r="B103" s="215"/>
      <c r="C103" s="131" t="s">
        <v>9</v>
      </c>
      <c r="D103" s="137"/>
      <c r="E103" s="131"/>
      <c r="F103" s="131"/>
    </row>
    <row r="104" spans="1:6">
      <c r="A104" s="214" t="s">
        <v>38</v>
      </c>
      <c r="B104" s="215" t="s">
        <v>112</v>
      </c>
      <c r="C104" s="131" t="s">
        <v>12</v>
      </c>
      <c r="D104" s="137"/>
      <c r="E104" s="131"/>
      <c r="F104" s="131"/>
    </row>
    <row r="105" spans="1:6">
      <c r="A105" s="214"/>
      <c r="B105" s="215"/>
      <c r="C105" s="131" t="s">
        <v>9</v>
      </c>
      <c r="D105" s="137"/>
      <c r="E105" s="131"/>
      <c r="F105" s="131"/>
    </row>
    <row r="106" spans="1:6">
      <c r="A106" s="214" t="s">
        <v>40</v>
      </c>
      <c r="B106" s="215" t="s">
        <v>113</v>
      </c>
      <c r="C106" s="131" t="s">
        <v>32</v>
      </c>
      <c r="D106" s="137">
        <v>60</v>
      </c>
      <c r="E106" s="131">
        <f>'[1]3 кв.'!E104+'[1]1 полугодие'!E105</f>
        <v>60</v>
      </c>
      <c r="F106" s="131"/>
    </row>
    <row r="107" spans="1:6">
      <c r="A107" s="214"/>
      <c r="B107" s="215"/>
      <c r="C107" s="131" t="s">
        <v>9</v>
      </c>
      <c r="D107" s="137">
        <v>876.10699999999997</v>
      </c>
      <c r="E107" s="131">
        <f>'[1]3 кв.'!E105+'[1]1 полугодие'!E106</f>
        <v>876.10699999999997</v>
      </c>
      <c r="F107" s="131"/>
    </row>
    <row r="108" spans="1:6">
      <c r="A108" s="214" t="s">
        <v>43</v>
      </c>
      <c r="B108" s="215" t="s">
        <v>114</v>
      </c>
      <c r="C108" s="131" t="s">
        <v>37</v>
      </c>
      <c r="D108" s="137"/>
      <c r="E108" s="131"/>
      <c r="F108" s="131"/>
    </row>
    <row r="109" spans="1:6">
      <c r="A109" s="214"/>
      <c r="B109" s="215"/>
      <c r="C109" s="131" t="s">
        <v>115</v>
      </c>
      <c r="D109" s="137"/>
      <c r="E109" s="131"/>
      <c r="F109" s="131"/>
    </row>
    <row r="110" spans="1:6">
      <c r="A110" s="216">
        <v>7</v>
      </c>
      <c r="B110" s="215" t="s">
        <v>116</v>
      </c>
      <c r="C110" s="131" t="s">
        <v>117</v>
      </c>
      <c r="D110" s="137"/>
      <c r="E110" s="131"/>
      <c r="F110" s="131"/>
    </row>
    <row r="111" spans="1:6">
      <c r="A111" s="216"/>
      <c r="B111" s="215"/>
      <c r="C111" s="131" t="s">
        <v>9</v>
      </c>
      <c r="D111" s="137"/>
      <c r="E111" s="131"/>
      <c r="F111" s="131"/>
    </row>
    <row r="112" spans="1:6" s="19" customFormat="1">
      <c r="A112" s="216">
        <v>8</v>
      </c>
      <c r="B112" s="215" t="s">
        <v>118</v>
      </c>
      <c r="C112" s="131" t="s">
        <v>32</v>
      </c>
      <c r="D112" s="137">
        <v>1</v>
      </c>
      <c r="E112" s="131">
        <f>'[1]3 кв.'!E110+'[1]1 полугодие'!E111</f>
        <v>1</v>
      </c>
      <c r="F112" s="131"/>
    </row>
    <row r="113" spans="1:6" s="19" customFormat="1">
      <c r="A113" s="216"/>
      <c r="B113" s="215"/>
      <c r="C113" s="131" t="s">
        <v>9</v>
      </c>
      <c r="D113" s="137">
        <v>5.1749999999999998</v>
      </c>
      <c r="E113" s="131">
        <f>'[1]3 кв.'!E111+'[1]1 полугодие'!E112</f>
        <v>5.1749999999999998</v>
      </c>
      <c r="F113" s="131"/>
    </row>
    <row r="114" spans="1:6">
      <c r="A114" s="216">
        <v>9</v>
      </c>
      <c r="B114" s="215" t="s">
        <v>119</v>
      </c>
      <c r="C114" s="131" t="s">
        <v>120</v>
      </c>
      <c r="D114" s="137"/>
      <c r="E114" s="131"/>
      <c r="F114" s="131"/>
    </row>
    <row r="115" spans="1:6">
      <c r="A115" s="216"/>
      <c r="B115" s="215"/>
      <c r="C115" s="131" t="s">
        <v>9</v>
      </c>
      <c r="D115" s="137"/>
      <c r="E115" s="131"/>
      <c r="F115" s="131"/>
    </row>
    <row r="116" spans="1:6">
      <c r="A116" s="20" t="s">
        <v>51</v>
      </c>
      <c r="B116" s="209" t="s">
        <v>121</v>
      </c>
      <c r="C116" s="131" t="s">
        <v>9</v>
      </c>
      <c r="D116" s="137">
        <f>F116</f>
        <v>299.64799999999997</v>
      </c>
      <c r="E116" s="131"/>
      <c r="F116" s="131">
        <f>'[1]3 кв.'!F114+'[1]1 полугодие'!F115</f>
        <v>299.64799999999997</v>
      </c>
    </row>
    <row r="117" spans="1:6">
      <c r="A117" s="20" t="s">
        <v>122</v>
      </c>
      <c r="B117" s="209" t="s">
        <v>123</v>
      </c>
      <c r="C117" s="131" t="s">
        <v>9</v>
      </c>
      <c r="D117" s="137">
        <f t="shared" ref="D117:D123" si="2">F117</f>
        <v>0</v>
      </c>
      <c r="E117" s="131"/>
      <c r="F117" s="131">
        <f>'[1]3 кв.'!F115+'[1]1 полугодие'!F116</f>
        <v>0</v>
      </c>
    </row>
    <row r="118" spans="1:6">
      <c r="A118" s="20" t="s">
        <v>53</v>
      </c>
      <c r="B118" s="209" t="s">
        <v>124</v>
      </c>
      <c r="C118" s="131" t="s">
        <v>9</v>
      </c>
      <c r="D118" s="137">
        <f t="shared" si="2"/>
        <v>61.924000000000007</v>
      </c>
      <c r="E118" s="131"/>
      <c r="F118" s="131">
        <f>'[1]3 кв.'!F116+'[1]1 полугодие'!F117</f>
        <v>61.924000000000007</v>
      </c>
    </row>
    <row r="119" spans="1:6">
      <c r="A119" s="20" t="s">
        <v>55</v>
      </c>
      <c r="B119" s="209" t="s">
        <v>125</v>
      </c>
      <c r="C119" s="131" t="s">
        <v>9</v>
      </c>
      <c r="D119" s="137"/>
      <c r="E119" s="131"/>
      <c r="F119" s="131"/>
    </row>
    <row r="120" spans="1:6">
      <c r="A120" s="21">
        <v>13</v>
      </c>
      <c r="B120" s="209" t="s">
        <v>126</v>
      </c>
      <c r="C120" s="131" t="s">
        <v>9</v>
      </c>
      <c r="D120" s="137"/>
      <c r="E120" s="131"/>
      <c r="F120" s="131"/>
    </row>
    <row r="121" spans="1:6">
      <c r="A121" s="21">
        <v>14</v>
      </c>
      <c r="B121" s="209" t="s">
        <v>127</v>
      </c>
      <c r="C121" s="131"/>
      <c r="D121" s="137"/>
      <c r="E121" s="131"/>
      <c r="F121" s="131"/>
    </row>
    <row r="122" spans="1:6">
      <c r="A122" s="20" t="s">
        <v>60</v>
      </c>
      <c r="B122" s="209" t="s">
        <v>128</v>
      </c>
      <c r="C122" s="131" t="s">
        <v>9</v>
      </c>
      <c r="D122" s="137"/>
      <c r="E122" s="131"/>
      <c r="F122" s="131"/>
    </row>
    <row r="123" spans="1:6">
      <c r="A123" s="22">
        <v>16</v>
      </c>
      <c r="B123" s="209" t="s">
        <v>129</v>
      </c>
      <c r="C123" s="131" t="s">
        <v>9</v>
      </c>
      <c r="D123" s="137">
        <f t="shared" si="2"/>
        <v>7926.1949999999997</v>
      </c>
      <c r="E123" s="131"/>
      <c r="F123" s="131">
        <f>'[1]3 кв.'!F121+'[1]1 полугодие'!F122</f>
        <v>7926.1949999999997</v>
      </c>
    </row>
    <row r="124" spans="1:6">
      <c r="A124" s="20" t="s">
        <v>130</v>
      </c>
      <c r="B124" s="209" t="s">
        <v>131</v>
      </c>
      <c r="C124" s="131" t="s">
        <v>115</v>
      </c>
      <c r="D124" s="137"/>
      <c r="E124" s="131"/>
      <c r="F124" s="131"/>
    </row>
    <row r="125" spans="1:6">
      <c r="A125" s="214" t="s">
        <v>132</v>
      </c>
      <c r="B125" s="215" t="s">
        <v>133</v>
      </c>
      <c r="C125" s="131" t="s">
        <v>32</v>
      </c>
      <c r="D125" s="137"/>
      <c r="E125" s="131"/>
      <c r="F125" s="131"/>
    </row>
    <row r="126" spans="1:6">
      <c r="A126" s="214"/>
      <c r="B126" s="215"/>
      <c r="C126" s="131" t="s">
        <v>9</v>
      </c>
      <c r="D126" s="137"/>
      <c r="E126" s="131"/>
      <c r="F126" s="131"/>
    </row>
    <row r="127" spans="1:6">
      <c r="A127" s="214" t="s">
        <v>134</v>
      </c>
      <c r="B127" s="215" t="s">
        <v>135</v>
      </c>
      <c r="C127" s="131" t="s">
        <v>32</v>
      </c>
      <c r="D127" s="137"/>
      <c r="E127" s="131"/>
      <c r="F127" s="131"/>
    </row>
    <row r="128" spans="1:6">
      <c r="A128" s="214"/>
      <c r="B128" s="215"/>
      <c r="C128" s="131" t="s">
        <v>136</v>
      </c>
      <c r="D128" s="137"/>
      <c r="E128" s="131"/>
      <c r="F128" s="131"/>
    </row>
    <row r="129" spans="1:112">
      <c r="A129" s="214" t="s">
        <v>137</v>
      </c>
      <c r="B129" s="215" t="s">
        <v>138</v>
      </c>
      <c r="C129" s="131" t="s">
        <v>32</v>
      </c>
      <c r="D129" s="137"/>
      <c r="E129" s="131"/>
      <c r="F129" s="131"/>
    </row>
    <row r="130" spans="1:112">
      <c r="A130" s="214"/>
      <c r="B130" s="215"/>
      <c r="C130" s="131" t="s">
        <v>9</v>
      </c>
      <c r="D130" s="137"/>
      <c r="E130" s="131"/>
      <c r="F130" s="131"/>
    </row>
    <row r="131" spans="1:112">
      <c r="A131" s="214" t="s">
        <v>139</v>
      </c>
      <c r="B131" s="215" t="s">
        <v>140</v>
      </c>
      <c r="C131" s="131" t="s">
        <v>32</v>
      </c>
      <c r="D131" s="137"/>
      <c r="E131" s="131"/>
      <c r="F131" s="131"/>
    </row>
    <row r="132" spans="1:112">
      <c r="A132" s="214"/>
      <c r="B132" s="215"/>
      <c r="C132" s="131" t="s">
        <v>9</v>
      </c>
      <c r="D132" s="137"/>
      <c r="E132" s="131"/>
      <c r="F132" s="131"/>
    </row>
    <row r="133" spans="1:112">
      <c r="A133" s="20" t="s">
        <v>64</v>
      </c>
      <c r="B133" s="8" t="s">
        <v>141</v>
      </c>
      <c r="C133" s="131" t="s">
        <v>9</v>
      </c>
      <c r="D133" s="137">
        <v>369.53200000000004</v>
      </c>
      <c r="E133" s="131">
        <v>369.53200000000004</v>
      </c>
      <c r="F133" s="131"/>
    </row>
    <row r="134" spans="1:112" s="26" customFormat="1" ht="13.5" thickBot="1">
      <c r="A134" s="23" t="s">
        <v>142</v>
      </c>
      <c r="B134" s="24" t="s">
        <v>143</v>
      </c>
      <c r="C134" s="135" t="s">
        <v>9</v>
      </c>
      <c r="D134" s="144">
        <v>369.53200000000004</v>
      </c>
      <c r="E134" s="135">
        <v>369.53200000000004</v>
      </c>
      <c r="F134" s="13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row>
    <row r="135" spans="1:112">
      <c r="A135" s="263" t="s">
        <v>67</v>
      </c>
      <c r="B135" s="6" t="s">
        <v>144</v>
      </c>
      <c r="C135" s="131" t="s">
        <v>32</v>
      </c>
      <c r="D135" s="137">
        <v>2589</v>
      </c>
      <c r="E135" s="131">
        <f>'[1]3 кв.'!E133+'[1]1 полугодие'!E134</f>
        <v>2589</v>
      </c>
      <c r="F135" s="137"/>
    </row>
    <row r="136" spans="1:112">
      <c r="A136" s="264"/>
      <c r="B136" s="6" t="s">
        <v>145</v>
      </c>
      <c r="C136" s="131" t="s">
        <v>9</v>
      </c>
      <c r="D136" s="137">
        <v>119.05400000000002</v>
      </c>
      <c r="E136" s="131">
        <f>'[1]3 кв.'!E134+'[1]1 полугодие'!E135</f>
        <v>119.05400000000002</v>
      </c>
      <c r="F136" s="137"/>
    </row>
    <row r="137" spans="1:112">
      <c r="A137" s="214" t="s">
        <v>146</v>
      </c>
      <c r="B137" s="215" t="s">
        <v>147</v>
      </c>
      <c r="C137" s="131" t="s">
        <v>32</v>
      </c>
      <c r="D137" s="137"/>
      <c r="E137" s="131"/>
      <c r="F137" s="137"/>
    </row>
    <row r="138" spans="1:112">
      <c r="A138" s="214"/>
      <c r="B138" s="215"/>
      <c r="C138" s="131" t="s">
        <v>9</v>
      </c>
      <c r="D138" s="137"/>
      <c r="E138" s="131"/>
      <c r="F138" s="137"/>
    </row>
    <row r="139" spans="1:112">
      <c r="A139" s="214" t="s">
        <v>148</v>
      </c>
      <c r="B139" s="215" t="s">
        <v>149</v>
      </c>
      <c r="C139" s="131" t="s">
        <v>32</v>
      </c>
      <c r="D139" s="137"/>
      <c r="E139" s="131"/>
      <c r="F139" s="137"/>
    </row>
    <row r="140" spans="1:112">
      <c r="A140" s="214"/>
      <c r="B140" s="215"/>
      <c r="C140" s="131" t="s">
        <v>9</v>
      </c>
      <c r="D140" s="137"/>
      <c r="E140" s="131"/>
      <c r="F140" s="137"/>
    </row>
    <row r="141" spans="1:112">
      <c r="A141" s="214" t="s">
        <v>150</v>
      </c>
      <c r="B141" s="215" t="s">
        <v>151</v>
      </c>
      <c r="C141" s="131" t="s">
        <v>32</v>
      </c>
      <c r="D141" s="137"/>
      <c r="E141" s="131"/>
      <c r="F141" s="137"/>
    </row>
    <row r="142" spans="1:112">
      <c r="A142" s="214"/>
      <c r="B142" s="215"/>
      <c r="C142" s="131" t="s">
        <v>9</v>
      </c>
      <c r="D142" s="137"/>
      <c r="E142" s="131"/>
      <c r="F142" s="137"/>
    </row>
    <row r="143" spans="1:112">
      <c r="A143" s="214" t="s">
        <v>152</v>
      </c>
      <c r="B143" s="215" t="s">
        <v>153</v>
      </c>
      <c r="C143" s="131" t="s">
        <v>32</v>
      </c>
      <c r="D143" s="137">
        <v>656</v>
      </c>
      <c r="E143" s="131">
        <f>'[1]3 кв.'!E141+'[1]1 полугодие'!E142</f>
        <v>656</v>
      </c>
      <c r="F143" s="137"/>
    </row>
    <row r="144" spans="1:112">
      <c r="A144" s="214"/>
      <c r="B144" s="215"/>
      <c r="C144" s="131" t="s">
        <v>9</v>
      </c>
      <c r="D144" s="137">
        <v>30.169999999999998</v>
      </c>
      <c r="E144" s="131">
        <f>'[1]3 кв.'!E142+'[1]1 полугодие'!E143</f>
        <v>30.169999999999998</v>
      </c>
      <c r="F144" s="137"/>
    </row>
    <row r="145" spans="1:6">
      <c r="A145" s="214" t="s">
        <v>154</v>
      </c>
      <c r="B145" s="215" t="s">
        <v>155</v>
      </c>
      <c r="C145" s="131" t="s">
        <v>32</v>
      </c>
      <c r="D145" s="137">
        <v>1257</v>
      </c>
      <c r="E145" s="131">
        <f>'[1]3 кв.'!E143+'[1]1 полугодие'!E144</f>
        <v>1257</v>
      </c>
      <c r="F145" s="137"/>
    </row>
    <row r="146" spans="1:6">
      <c r="A146" s="214"/>
      <c r="B146" s="215"/>
      <c r="C146" s="131" t="s">
        <v>9</v>
      </c>
      <c r="D146" s="137">
        <v>57.79</v>
      </c>
      <c r="E146" s="131">
        <f>'[1]3 кв.'!E144+'[1]1 полугодие'!E145</f>
        <v>57.79</v>
      </c>
      <c r="F146" s="137"/>
    </row>
    <row r="147" spans="1:6">
      <c r="A147" s="214" t="s">
        <v>156</v>
      </c>
      <c r="B147" s="215" t="s">
        <v>157</v>
      </c>
      <c r="C147" s="131" t="s">
        <v>32</v>
      </c>
      <c r="D147" s="137">
        <v>336</v>
      </c>
      <c r="E147" s="131">
        <f>'[1]3 кв.'!E145+'[1]1 полугодие'!E146</f>
        <v>336</v>
      </c>
      <c r="F147" s="137"/>
    </row>
    <row r="148" spans="1:6">
      <c r="A148" s="214"/>
      <c r="B148" s="215"/>
      <c r="C148" s="131" t="s">
        <v>9</v>
      </c>
      <c r="D148" s="137">
        <v>15.456</v>
      </c>
      <c r="E148" s="131">
        <f>'[1]3 кв.'!E146+'[1]1 полугодие'!E147</f>
        <v>15.456</v>
      </c>
      <c r="F148" s="137"/>
    </row>
    <row r="149" spans="1:6">
      <c r="A149" s="214" t="s">
        <v>158</v>
      </c>
      <c r="B149" s="215" t="s">
        <v>159</v>
      </c>
      <c r="C149" s="131" t="s">
        <v>32</v>
      </c>
      <c r="D149" s="137">
        <v>340</v>
      </c>
      <c r="E149" s="131">
        <f>'[1]3 кв.'!E147+'[1]1 полугодие'!E148</f>
        <v>340</v>
      </c>
      <c r="F149" s="137"/>
    </row>
    <row r="150" spans="1:6">
      <c r="A150" s="214"/>
      <c r="B150" s="215"/>
      <c r="C150" s="131" t="s">
        <v>9</v>
      </c>
      <c r="D150" s="137">
        <v>15.638</v>
      </c>
      <c r="E150" s="131">
        <f>'[1]3 кв.'!E148+'[1]1 полугодие'!E149</f>
        <v>15.638</v>
      </c>
      <c r="F150" s="137"/>
    </row>
    <row r="151" spans="1:6">
      <c r="A151" s="214" t="s">
        <v>160</v>
      </c>
      <c r="B151" s="215" t="s">
        <v>161</v>
      </c>
      <c r="C151" s="131" t="s">
        <v>32</v>
      </c>
      <c r="D151" s="137"/>
      <c r="E151" s="137"/>
      <c r="F151" s="137"/>
    </row>
    <row r="152" spans="1:6">
      <c r="A152" s="214"/>
      <c r="B152" s="215"/>
      <c r="C152" s="131" t="s">
        <v>9</v>
      </c>
      <c r="D152" s="137"/>
      <c r="E152" s="137"/>
      <c r="F152" s="137"/>
    </row>
    <row r="153" spans="1:6">
      <c r="A153" s="2"/>
      <c r="B153" s="2"/>
      <c r="C153" s="2"/>
      <c r="D153" s="2"/>
      <c r="E153" s="2"/>
      <c r="F153" s="2"/>
    </row>
    <row r="154" spans="1:6">
      <c r="A154" s="2"/>
      <c r="B154" s="2"/>
      <c r="C154" s="2"/>
      <c r="D154" s="2"/>
      <c r="E154" s="2"/>
      <c r="F154" s="2"/>
    </row>
    <row r="155" spans="1:6">
      <c r="A155" s="2"/>
      <c r="B155" s="2"/>
      <c r="C155" s="2"/>
      <c r="D155" s="2"/>
      <c r="E155" s="2"/>
      <c r="F155" s="2"/>
    </row>
    <row r="156" spans="1:6">
      <c r="A156" s="2"/>
    </row>
    <row r="157" spans="1:6" ht="15.75">
      <c r="C157" s="27"/>
    </row>
    <row r="158" spans="1:6" ht="15.75">
      <c r="C158" s="27"/>
    </row>
  </sheetData>
  <mergeCells count="123">
    <mergeCell ref="A9:A11"/>
    <mergeCell ref="A12:A13"/>
    <mergeCell ref="B12:B13"/>
    <mergeCell ref="A14:A15"/>
    <mergeCell ref="B14:B15"/>
    <mergeCell ref="A17:A18"/>
    <mergeCell ref="B17:B18"/>
    <mergeCell ref="A3:F3"/>
    <mergeCell ref="D6:F6"/>
    <mergeCell ref="A4:F4"/>
    <mergeCell ref="A6:A7"/>
    <mergeCell ref="B6:B7"/>
    <mergeCell ref="C6:C7"/>
    <mergeCell ref="A25:A26"/>
    <mergeCell ref="B25:B26"/>
    <mergeCell ref="A28:A29"/>
    <mergeCell ref="B28:B29"/>
    <mergeCell ref="A30:A31"/>
    <mergeCell ref="B30:B31"/>
    <mergeCell ref="A19:A20"/>
    <mergeCell ref="B19:B20"/>
    <mergeCell ref="A21:A22"/>
    <mergeCell ref="B21:B22"/>
    <mergeCell ref="A23:A24"/>
    <mergeCell ref="B23:B24"/>
    <mergeCell ref="A39:A40"/>
    <mergeCell ref="B39:B40"/>
    <mergeCell ref="A41:A42"/>
    <mergeCell ref="B41:B42"/>
    <mergeCell ref="A43:A44"/>
    <mergeCell ref="B43:B44"/>
    <mergeCell ref="A32:A34"/>
    <mergeCell ref="B32:B34"/>
    <mergeCell ref="A35:A36"/>
    <mergeCell ref="B35:B36"/>
    <mergeCell ref="A37:A38"/>
    <mergeCell ref="B37:B38"/>
    <mergeCell ref="A51:A52"/>
    <mergeCell ref="B51:B52"/>
    <mergeCell ref="A53:A54"/>
    <mergeCell ref="B53:B54"/>
    <mergeCell ref="A55:A56"/>
    <mergeCell ref="B55:B56"/>
    <mergeCell ref="A45:A46"/>
    <mergeCell ref="B45:B46"/>
    <mergeCell ref="A47:A48"/>
    <mergeCell ref="B47:B48"/>
    <mergeCell ref="A49:A50"/>
    <mergeCell ref="B49:B50"/>
    <mergeCell ref="A63:A64"/>
    <mergeCell ref="B63:B64"/>
    <mergeCell ref="A65:A66"/>
    <mergeCell ref="B65:B66"/>
    <mergeCell ref="A68:A69"/>
    <mergeCell ref="B68:B69"/>
    <mergeCell ref="A57:A58"/>
    <mergeCell ref="B57:B58"/>
    <mergeCell ref="A59:A60"/>
    <mergeCell ref="B59:B60"/>
    <mergeCell ref="A61:A62"/>
    <mergeCell ref="B61:B62"/>
    <mergeCell ref="A76:A77"/>
    <mergeCell ref="B76:B77"/>
    <mergeCell ref="A78:A79"/>
    <mergeCell ref="B78:B79"/>
    <mergeCell ref="A80:A81"/>
    <mergeCell ref="B80:B81"/>
    <mergeCell ref="A70:A71"/>
    <mergeCell ref="B70:B71"/>
    <mergeCell ref="A72:A73"/>
    <mergeCell ref="B72:B73"/>
    <mergeCell ref="A74:A75"/>
    <mergeCell ref="B74:B75"/>
    <mergeCell ref="A97:F97"/>
    <mergeCell ref="A98:A99"/>
    <mergeCell ref="B98:B99"/>
    <mergeCell ref="A100:A101"/>
    <mergeCell ref="B100:B101"/>
    <mergeCell ref="A102:A103"/>
    <mergeCell ref="B102:B103"/>
    <mergeCell ref="A83:A84"/>
    <mergeCell ref="B83:B84"/>
    <mergeCell ref="A85:A86"/>
    <mergeCell ref="B85:B86"/>
    <mergeCell ref="A87:A88"/>
    <mergeCell ref="B87:B88"/>
    <mergeCell ref="A110:A111"/>
    <mergeCell ref="B110:B111"/>
    <mergeCell ref="A112:A113"/>
    <mergeCell ref="B112:B113"/>
    <mergeCell ref="A114:A115"/>
    <mergeCell ref="B114:B115"/>
    <mergeCell ref="A104:A105"/>
    <mergeCell ref="B104:B105"/>
    <mergeCell ref="A106:A107"/>
    <mergeCell ref="B106:B107"/>
    <mergeCell ref="A108:A109"/>
    <mergeCell ref="B108:B109"/>
    <mergeCell ref="A131:A132"/>
    <mergeCell ref="B131:B132"/>
    <mergeCell ref="A137:A138"/>
    <mergeCell ref="B137:B138"/>
    <mergeCell ref="A139:A140"/>
    <mergeCell ref="B139:B140"/>
    <mergeCell ref="A125:A126"/>
    <mergeCell ref="B125:B126"/>
    <mergeCell ref="A127:A128"/>
    <mergeCell ref="B127:B128"/>
    <mergeCell ref="A129:A130"/>
    <mergeCell ref="B129:B130"/>
    <mergeCell ref="A135:A136"/>
    <mergeCell ref="A147:A148"/>
    <mergeCell ref="B147:B148"/>
    <mergeCell ref="A149:A150"/>
    <mergeCell ref="B149:B150"/>
    <mergeCell ref="A151:A152"/>
    <mergeCell ref="B151:B152"/>
    <mergeCell ref="A141:A142"/>
    <mergeCell ref="B141:B142"/>
    <mergeCell ref="A143:A144"/>
    <mergeCell ref="B143:B144"/>
    <mergeCell ref="A145:A146"/>
    <mergeCell ref="B145:B146"/>
  </mergeCells>
  <pageMargins left="0.31496062992125984" right="0"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P150"/>
  <sheetViews>
    <sheetView zoomScaleNormal="100" workbookViewId="0">
      <selection activeCell="G160" sqref="G160"/>
    </sheetView>
  </sheetViews>
  <sheetFormatPr defaultColWidth="13.5703125" defaultRowHeight="12.75"/>
  <cols>
    <col min="1" max="1" width="5.85546875" style="147" customWidth="1"/>
    <col min="2" max="2" width="36.5703125" style="30" customWidth="1"/>
    <col min="3" max="3" width="12" style="31" customWidth="1"/>
    <col min="4" max="6" width="13.140625" style="32" customWidth="1"/>
    <col min="7" max="7" width="22.140625" style="34" customWidth="1"/>
    <col min="8" max="16384" width="13.5703125" style="34"/>
  </cols>
  <sheetData>
    <row r="1" spans="1:16" s="1" customFormat="1" ht="15.75" customHeight="1">
      <c r="A1" s="146"/>
      <c r="B1" s="29"/>
      <c r="D1" s="30"/>
      <c r="E1" s="30"/>
      <c r="F1" s="30"/>
      <c r="M1" s="30"/>
      <c r="N1" s="29"/>
      <c r="O1" s="29"/>
      <c r="P1" s="29"/>
    </row>
    <row r="2" spans="1:16" ht="23.25" customHeight="1">
      <c r="A2" s="232" t="s">
        <v>289</v>
      </c>
      <c r="B2" s="233"/>
      <c r="C2" s="233"/>
      <c r="D2" s="233"/>
      <c r="E2" s="233"/>
      <c r="F2" s="233"/>
    </row>
    <row r="3" spans="1:16" ht="24.75" customHeight="1">
      <c r="A3" s="224" t="s">
        <v>287</v>
      </c>
      <c r="B3" s="224"/>
      <c r="C3" s="224"/>
      <c r="D3" s="224"/>
      <c r="E3" s="224"/>
      <c r="F3" s="224"/>
    </row>
    <row r="4" spans="1:16" ht="15.75" customHeight="1">
      <c r="D4" s="30"/>
      <c r="E4" s="30"/>
      <c r="F4" s="30"/>
    </row>
    <row r="5" spans="1:16" s="35" customFormat="1" ht="26.25" customHeight="1">
      <c r="A5" s="251" t="s">
        <v>0</v>
      </c>
      <c r="B5" s="252" t="s">
        <v>1</v>
      </c>
      <c r="C5" s="252" t="s">
        <v>2</v>
      </c>
      <c r="D5" s="253" t="s">
        <v>163</v>
      </c>
      <c r="E5" s="253"/>
      <c r="F5" s="253"/>
    </row>
    <row r="6" spans="1:16" s="35" customFormat="1" ht="20.25" customHeight="1">
      <c r="A6" s="254"/>
      <c r="B6" s="255"/>
      <c r="C6" s="255"/>
      <c r="D6" s="256" t="s">
        <v>162</v>
      </c>
      <c r="E6" s="257" t="s">
        <v>5</v>
      </c>
      <c r="F6" s="258" t="s">
        <v>6</v>
      </c>
    </row>
    <row r="7" spans="1:16" s="40" customFormat="1" ht="15.75">
      <c r="A7" s="145"/>
      <c r="B7" s="36" t="s">
        <v>8</v>
      </c>
      <c r="C7" s="37"/>
      <c r="D7" s="38"/>
      <c r="E7" s="38"/>
      <c r="F7" s="39"/>
    </row>
    <row r="8" spans="1:16" s="43" customFormat="1" ht="15.75">
      <c r="A8" s="231" t="s">
        <v>40</v>
      </c>
      <c r="B8" s="41" t="s">
        <v>164</v>
      </c>
      <c r="C8" s="149" t="s">
        <v>12</v>
      </c>
      <c r="D8" s="150">
        <f t="shared" ref="D8:D10" si="0">E8+F8</f>
        <v>37.449999999999996</v>
      </c>
      <c r="E8" s="150">
        <f>E11+E14+E17+E20+E23+E26+E29+E32+E35+E38+E41+E44+E47+E50+E53+E56+E59+E62+E65+E68+E71+E74+E77+E80+E83+E86+E89+E92+E95+E98+E101+E104+E107+E110+E113+E116+E119+E122+E125+E128+E131+E134+E137+E140+E143</f>
        <v>3.5720000000000001</v>
      </c>
      <c r="F8" s="150">
        <f>F11+F14+F17+F20+F23+F26+F29+F32+F35+F38+F41+F44+F47+F50+F53+F56+F59+F62+F65+F68+F71+F74+F77+F80+F83+F86+F89+F92+F95+F98+F101+F104+F107+F110+F113+F116+F119+F122+F125+F128+F131+F134+F137+F140+F143</f>
        <v>33.877999999999993</v>
      </c>
      <c r="H8" s="44"/>
    </row>
    <row r="9" spans="1:16" s="43" customFormat="1" ht="15.75">
      <c r="A9" s="231"/>
      <c r="B9" s="41" t="s">
        <v>165</v>
      </c>
      <c r="C9" s="149" t="s">
        <v>42</v>
      </c>
      <c r="D9" s="160">
        <f t="shared" si="0"/>
        <v>45</v>
      </c>
      <c r="E9" s="160">
        <f t="shared" ref="E9:F10" si="1">E12+E15+E18+E21+E24+E27+E30+E33+E36+E39+E42+E45+E48+E51+E54+E57+E60+E63+E66+E69+E72+E75+E78+E81+E84+E87+E90+E93+E96+E99+E102+E105+E108+E111+E114+E117+E120+E123+E126+E129+E132+E135+E138+E141+E144</f>
        <v>9</v>
      </c>
      <c r="F9" s="160">
        <f t="shared" si="1"/>
        <v>36</v>
      </c>
    </row>
    <row r="10" spans="1:16" s="43" customFormat="1" ht="15.75">
      <c r="A10" s="231"/>
      <c r="B10" s="45"/>
      <c r="C10" s="149" t="s">
        <v>9</v>
      </c>
      <c r="D10" s="167">
        <f t="shared" si="0"/>
        <v>12182.176000000001</v>
      </c>
      <c r="E10" s="167">
        <f t="shared" si="1"/>
        <v>984.62800000000004</v>
      </c>
      <c r="F10" s="167">
        <f t="shared" si="1"/>
        <v>11197.548000000001</v>
      </c>
      <c r="H10" s="46"/>
    </row>
    <row r="11" spans="1:16" s="43" customFormat="1" ht="15.75">
      <c r="A11" s="148" t="s">
        <v>166</v>
      </c>
      <c r="B11" s="163" t="s">
        <v>290</v>
      </c>
      <c r="C11" s="149" t="s">
        <v>12</v>
      </c>
      <c r="D11" s="151">
        <v>0.30599999999999999</v>
      </c>
      <c r="E11" s="152">
        <v>0.30599999999999999</v>
      </c>
      <c r="F11" s="153"/>
      <c r="H11" s="49"/>
    </row>
    <row r="12" spans="1:16" s="51" customFormat="1" ht="15.75">
      <c r="A12" s="148"/>
      <c r="B12" s="50"/>
      <c r="C12" s="149" t="s">
        <v>42</v>
      </c>
      <c r="D12" s="161">
        <v>1</v>
      </c>
      <c r="E12" s="162">
        <v>1</v>
      </c>
      <c r="F12" s="153"/>
      <c r="H12" s="49"/>
    </row>
    <row r="13" spans="1:16" s="53" customFormat="1" ht="15.75">
      <c r="A13" s="148"/>
      <c r="B13" s="52"/>
      <c r="C13" s="149" t="s">
        <v>9</v>
      </c>
      <c r="D13" s="151">
        <v>123.447</v>
      </c>
      <c r="E13" s="154">
        <v>123.447</v>
      </c>
      <c r="F13" s="153"/>
      <c r="H13" s="49"/>
    </row>
    <row r="14" spans="1:16" s="53" customFormat="1" ht="15.75">
      <c r="A14" s="148" t="s">
        <v>167</v>
      </c>
      <c r="B14" s="163" t="s">
        <v>291</v>
      </c>
      <c r="C14" s="149" t="s">
        <v>12</v>
      </c>
      <c r="D14" s="151">
        <v>0.72699999999999998</v>
      </c>
      <c r="E14" s="152"/>
      <c r="F14" s="152">
        <v>0.72699999999999998</v>
      </c>
      <c r="G14" s="54"/>
      <c r="H14" s="49"/>
    </row>
    <row r="15" spans="1:16" s="53" customFormat="1" ht="15.75" customHeight="1">
      <c r="A15" s="148"/>
      <c r="B15" s="55"/>
      <c r="C15" s="149" t="s">
        <v>42</v>
      </c>
      <c r="D15" s="161">
        <v>1</v>
      </c>
      <c r="E15" s="162"/>
      <c r="F15" s="162">
        <v>1</v>
      </c>
      <c r="G15" s="54"/>
      <c r="H15" s="49"/>
    </row>
    <row r="16" spans="1:16" s="53" customFormat="1" ht="15.75">
      <c r="A16" s="148"/>
      <c r="B16" s="56"/>
      <c r="C16" s="149" t="s">
        <v>9</v>
      </c>
      <c r="D16" s="151">
        <v>227.56</v>
      </c>
      <c r="E16" s="152"/>
      <c r="F16" s="152">
        <v>227.56</v>
      </c>
      <c r="G16" s="54"/>
      <c r="H16" s="49"/>
    </row>
    <row r="17" spans="1:9" s="57" customFormat="1" ht="15.75">
      <c r="A17" s="148" t="s">
        <v>168</v>
      </c>
      <c r="B17" s="163" t="s">
        <v>292</v>
      </c>
      <c r="C17" s="149" t="s">
        <v>12</v>
      </c>
      <c r="D17" s="151">
        <v>0.77900000000000003</v>
      </c>
      <c r="E17" s="152"/>
      <c r="F17" s="152">
        <v>0.77900000000000003</v>
      </c>
      <c r="H17" s="58"/>
    </row>
    <row r="18" spans="1:9" s="57" customFormat="1" ht="15.75">
      <c r="A18" s="148"/>
      <c r="B18" s="55"/>
      <c r="C18" s="149" t="s">
        <v>42</v>
      </c>
      <c r="D18" s="161">
        <v>1</v>
      </c>
      <c r="E18" s="162"/>
      <c r="F18" s="162">
        <v>1</v>
      </c>
      <c r="H18" s="58"/>
    </row>
    <row r="19" spans="1:9" s="57" customFormat="1" ht="15.75">
      <c r="A19" s="148"/>
      <c r="B19" s="55"/>
      <c r="C19" s="149" t="s">
        <v>9</v>
      </c>
      <c r="D19" s="151">
        <v>229.73099999999999</v>
      </c>
      <c r="E19" s="152"/>
      <c r="F19" s="152">
        <v>229.73099999999999</v>
      </c>
      <c r="H19" s="58"/>
    </row>
    <row r="20" spans="1:9" s="57" customFormat="1" ht="15.75">
      <c r="A20" s="148" t="s">
        <v>169</v>
      </c>
      <c r="B20" s="163" t="s">
        <v>293</v>
      </c>
      <c r="C20" s="149" t="s">
        <v>12</v>
      </c>
      <c r="D20" s="151">
        <v>1.325</v>
      </c>
      <c r="E20" s="152"/>
      <c r="F20" s="152">
        <v>1.325</v>
      </c>
      <c r="H20" s="58"/>
    </row>
    <row r="21" spans="1:9" s="57" customFormat="1" ht="15.75">
      <c r="A21" s="148"/>
      <c r="B21" s="55"/>
      <c r="C21" s="149" t="s">
        <v>42</v>
      </c>
      <c r="D21" s="161">
        <v>1</v>
      </c>
      <c r="E21" s="162"/>
      <c r="F21" s="162">
        <v>1</v>
      </c>
      <c r="H21" s="58"/>
    </row>
    <row r="22" spans="1:9" s="57" customFormat="1" ht="15.75">
      <c r="A22" s="148"/>
      <c r="B22" s="55"/>
      <c r="C22" s="149" t="s">
        <v>9</v>
      </c>
      <c r="D22" s="151">
        <v>346.01299999999998</v>
      </c>
      <c r="E22" s="152"/>
      <c r="F22" s="152">
        <v>346.01299999999998</v>
      </c>
      <c r="H22" s="58"/>
    </row>
    <row r="23" spans="1:9" s="53" customFormat="1" ht="15.75">
      <c r="A23" s="148" t="s">
        <v>170</v>
      </c>
      <c r="B23" s="163" t="s">
        <v>334</v>
      </c>
      <c r="C23" s="149" t="s">
        <v>12</v>
      </c>
      <c r="D23" s="151">
        <v>0.93600000000000005</v>
      </c>
      <c r="E23" s="152"/>
      <c r="F23" s="152">
        <v>0.93600000000000005</v>
      </c>
      <c r="G23" s="54"/>
      <c r="H23" s="58"/>
    </row>
    <row r="24" spans="1:9" s="53" customFormat="1" ht="15.75">
      <c r="A24" s="148"/>
      <c r="B24" s="47"/>
      <c r="C24" s="149" t="s">
        <v>42</v>
      </c>
      <c r="D24" s="161">
        <v>1</v>
      </c>
      <c r="E24" s="162"/>
      <c r="F24" s="162">
        <v>1</v>
      </c>
      <c r="G24" s="54"/>
      <c r="H24" s="58"/>
    </row>
    <row r="25" spans="1:9" s="51" customFormat="1" ht="15.75">
      <c r="A25" s="148"/>
      <c r="B25" s="55"/>
      <c r="C25" s="149" t="s">
        <v>9</v>
      </c>
      <c r="D25" s="151">
        <v>369.23700000000002</v>
      </c>
      <c r="E25" s="154"/>
      <c r="F25" s="152">
        <v>369.23700000000002</v>
      </c>
      <c r="G25" s="59"/>
      <c r="H25" s="58"/>
    </row>
    <row r="26" spans="1:9" s="51" customFormat="1" ht="15.75">
      <c r="A26" s="148" t="s">
        <v>171</v>
      </c>
      <c r="B26" s="163" t="s">
        <v>333</v>
      </c>
      <c r="C26" s="149" t="s">
        <v>12</v>
      </c>
      <c r="D26" s="151">
        <v>0.64500000000000002</v>
      </c>
      <c r="E26" s="152"/>
      <c r="F26" s="152">
        <v>0.64500000000000002</v>
      </c>
      <c r="G26" s="59"/>
      <c r="H26" s="60"/>
    </row>
    <row r="27" spans="1:9" s="53" customFormat="1" ht="15.75">
      <c r="A27" s="148"/>
      <c r="B27" s="47"/>
      <c r="C27" s="149" t="s">
        <v>42</v>
      </c>
      <c r="D27" s="161">
        <v>1</v>
      </c>
      <c r="E27" s="162"/>
      <c r="F27" s="162">
        <v>1</v>
      </c>
      <c r="G27" s="59"/>
      <c r="H27" s="60"/>
    </row>
    <row r="28" spans="1:9" s="53" customFormat="1" ht="15.75">
      <c r="A28" s="148"/>
      <c r="B28" s="55"/>
      <c r="C28" s="149" t="s">
        <v>9</v>
      </c>
      <c r="D28" s="151">
        <v>280.11399999999998</v>
      </c>
      <c r="E28" s="152"/>
      <c r="F28" s="152">
        <v>280.11399999999998</v>
      </c>
      <c r="G28" s="59"/>
      <c r="H28" s="60"/>
    </row>
    <row r="29" spans="1:9" s="53" customFormat="1" ht="15.75">
      <c r="A29" s="148" t="s">
        <v>172</v>
      </c>
      <c r="B29" s="163" t="s">
        <v>332</v>
      </c>
      <c r="C29" s="149" t="s">
        <v>12</v>
      </c>
      <c r="D29" s="151">
        <v>0.69599999999999995</v>
      </c>
      <c r="E29" s="152"/>
      <c r="F29" s="152">
        <v>0.69599999999999995</v>
      </c>
      <c r="G29" s="54"/>
      <c r="H29" s="58"/>
      <c r="I29" s="54"/>
    </row>
    <row r="30" spans="1:9" s="53" customFormat="1" ht="15.75">
      <c r="A30" s="148"/>
      <c r="B30" s="47"/>
      <c r="C30" s="149" t="s">
        <v>42</v>
      </c>
      <c r="D30" s="161">
        <v>1</v>
      </c>
      <c r="E30" s="162"/>
      <c r="F30" s="162">
        <v>1</v>
      </c>
      <c r="G30" s="54"/>
      <c r="H30" s="58"/>
    </row>
    <row r="31" spans="1:9" s="53" customFormat="1" ht="15.75">
      <c r="A31" s="148"/>
      <c r="B31" s="56"/>
      <c r="C31" s="149" t="s">
        <v>9</v>
      </c>
      <c r="D31" s="151">
        <v>319.447</v>
      </c>
      <c r="E31" s="152"/>
      <c r="F31" s="152">
        <v>319.447</v>
      </c>
      <c r="G31" s="54"/>
      <c r="H31" s="58"/>
    </row>
    <row r="32" spans="1:9" ht="15.75" customHeight="1">
      <c r="A32" s="148" t="s">
        <v>173</v>
      </c>
      <c r="B32" s="163" t="s">
        <v>331</v>
      </c>
      <c r="C32" s="149" t="s">
        <v>12</v>
      </c>
      <c r="D32" s="151">
        <v>1.0369999999999999</v>
      </c>
      <c r="E32" s="152"/>
      <c r="F32" s="152">
        <v>1.0369999999999999</v>
      </c>
      <c r="H32" s="61"/>
    </row>
    <row r="33" spans="1:8" ht="16.5" customHeight="1">
      <c r="A33" s="148"/>
      <c r="B33" s="55"/>
      <c r="C33" s="149" t="s">
        <v>42</v>
      </c>
      <c r="D33" s="161">
        <v>1</v>
      </c>
      <c r="E33" s="162"/>
      <c r="F33" s="162">
        <v>1</v>
      </c>
      <c r="H33" s="61"/>
    </row>
    <row r="34" spans="1:8" ht="15.75">
      <c r="A34" s="148"/>
      <c r="B34" s="56"/>
      <c r="C34" s="149" t="s">
        <v>9</v>
      </c>
      <c r="D34" s="151">
        <v>275.80399999999997</v>
      </c>
      <c r="E34" s="152"/>
      <c r="F34" s="152">
        <v>275.80399999999997</v>
      </c>
      <c r="H34" s="61"/>
    </row>
    <row r="35" spans="1:8" s="43" customFormat="1" ht="15.75">
      <c r="A35" s="148" t="s">
        <v>174</v>
      </c>
      <c r="B35" s="163" t="s">
        <v>328</v>
      </c>
      <c r="C35" s="149" t="s">
        <v>12</v>
      </c>
      <c r="D35" s="151">
        <v>0.70799999999999996</v>
      </c>
      <c r="E35" s="152"/>
      <c r="F35" s="153">
        <v>0.70799999999999996</v>
      </c>
      <c r="H35" s="49"/>
    </row>
    <row r="36" spans="1:8" s="51" customFormat="1" ht="15.75">
      <c r="A36" s="148"/>
      <c r="B36" s="50"/>
      <c r="C36" s="149" t="s">
        <v>42</v>
      </c>
      <c r="D36" s="161">
        <v>1</v>
      </c>
      <c r="E36" s="162"/>
      <c r="F36" s="162">
        <v>1</v>
      </c>
      <c r="H36" s="49"/>
    </row>
    <row r="37" spans="1:8" s="53" customFormat="1" ht="15.75">
      <c r="A37" s="148"/>
      <c r="B37" s="52"/>
      <c r="C37" s="149" t="s">
        <v>9</v>
      </c>
      <c r="D37" s="151">
        <v>326.04599999999999</v>
      </c>
      <c r="E37" s="154"/>
      <c r="F37" s="153">
        <v>326.04599999999999</v>
      </c>
      <c r="H37" s="49"/>
    </row>
    <row r="38" spans="1:8" s="53" customFormat="1" ht="15.75">
      <c r="A38" s="148" t="s">
        <v>175</v>
      </c>
      <c r="B38" s="163" t="s">
        <v>327</v>
      </c>
      <c r="C38" s="149" t="s">
        <v>12</v>
      </c>
      <c r="D38" s="151">
        <v>0.57299999999999995</v>
      </c>
      <c r="E38" s="152"/>
      <c r="F38" s="152">
        <v>0.57299999999999995</v>
      </c>
      <c r="G38" s="54"/>
      <c r="H38" s="49"/>
    </row>
    <row r="39" spans="1:8" s="53" customFormat="1" ht="17.25" customHeight="1">
      <c r="A39" s="148"/>
      <c r="B39" s="55"/>
      <c r="C39" s="149" t="s">
        <v>42</v>
      </c>
      <c r="D39" s="161">
        <v>1</v>
      </c>
      <c r="E39" s="162"/>
      <c r="F39" s="162">
        <v>1</v>
      </c>
      <c r="G39" s="54"/>
      <c r="H39" s="49"/>
    </row>
    <row r="40" spans="1:8" s="53" customFormat="1" ht="15.75">
      <c r="A40" s="148"/>
      <c r="B40" s="56"/>
      <c r="C40" s="149" t="s">
        <v>9</v>
      </c>
      <c r="D40" s="151">
        <v>285.70499999999998</v>
      </c>
      <c r="E40" s="152"/>
      <c r="F40" s="152">
        <v>285.70499999999998</v>
      </c>
      <c r="G40" s="54"/>
      <c r="H40" s="49"/>
    </row>
    <row r="41" spans="1:8" s="57" customFormat="1" ht="15.75">
      <c r="A41" s="148" t="s">
        <v>176</v>
      </c>
      <c r="B41" s="163" t="s">
        <v>330</v>
      </c>
      <c r="C41" s="149" t="s">
        <v>12</v>
      </c>
      <c r="D41" s="151">
        <v>0.26700000000000002</v>
      </c>
      <c r="E41" s="152">
        <v>0.26700000000000002</v>
      </c>
      <c r="F41" s="152"/>
      <c r="H41" s="58"/>
    </row>
    <row r="42" spans="1:8" s="57" customFormat="1" ht="15.75">
      <c r="A42" s="148"/>
      <c r="B42" s="55"/>
      <c r="C42" s="149" t="s">
        <v>42</v>
      </c>
      <c r="D42" s="161">
        <v>1</v>
      </c>
      <c r="E42" s="162"/>
      <c r="F42" s="162">
        <v>1</v>
      </c>
      <c r="H42" s="58"/>
    </row>
    <row r="43" spans="1:8" s="57" customFormat="1" ht="15.75">
      <c r="A43" s="148"/>
      <c r="B43" s="55"/>
      <c r="C43" s="149" t="s">
        <v>9</v>
      </c>
      <c r="D43" s="151">
        <v>61.387999999999998</v>
      </c>
      <c r="E43" s="152">
        <v>61.387999999999998</v>
      </c>
      <c r="F43" s="152"/>
      <c r="H43" s="58"/>
    </row>
    <row r="44" spans="1:8" s="57" customFormat="1" ht="15.75">
      <c r="A44" s="148" t="s">
        <v>177</v>
      </c>
      <c r="B44" s="163" t="s">
        <v>329</v>
      </c>
      <c r="C44" s="149" t="s">
        <v>12</v>
      </c>
      <c r="D44" s="151">
        <v>0.40300000000000002</v>
      </c>
      <c r="E44" s="152">
        <v>0.40300000000000002</v>
      </c>
      <c r="F44" s="152"/>
      <c r="H44" s="58"/>
    </row>
    <row r="45" spans="1:8" s="57" customFormat="1" ht="15.75">
      <c r="A45" s="148"/>
      <c r="B45" s="55"/>
      <c r="C45" s="149" t="s">
        <v>42</v>
      </c>
      <c r="D45" s="161">
        <v>1</v>
      </c>
      <c r="E45" s="162">
        <v>1</v>
      </c>
      <c r="F45" s="152"/>
      <c r="H45" s="58"/>
    </row>
    <row r="46" spans="1:8" s="57" customFormat="1" ht="15.75">
      <c r="A46" s="148"/>
      <c r="B46" s="55"/>
      <c r="C46" s="149" t="s">
        <v>9</v>
      </c>
      <c r="D46" s="151">
        <v>91.745000000000005</v>
      </c>
      <c r="E46" s="152">
        <v>91.745000000000005</v>
      </c>
      <c r="F46" s="152"/>
      <c r="H46" s="58"/>
    </row>
    <row r="47" spans="1:8" s="53" customFormat="1" ht="15.75">
      <c r="A47" s="148" t="s">
        <v>178</v>
      </c>
      <c r="B47" s="163" t="s">
        <v>326</v>
      </c>
      <c r="C47" s="149" t="s">
        <v>12</v>
      </c>
      <c r="D47" s="151">
        <v>0.32700000000000001</v>
      </c>
      <c r="E47" s="152">
        <v>0.32700000000000001</v>
      </c>
      <c r="F47" s="152"/>
      <c r="G47" s="54"/>
      <c r="H47" s="58"/>
    </row>
    <row r="48" spans="1:8" s="53" customFormat="1" ht="15.75">
      <c r="A48" s="148"/>
      <c r="B48" s="47"/>
      <c r="C48" s="149" t="s">
        <v>42</v>
      </c>
      <c r="D48" s="161">
        <v>1</v>
      </c>
      <c r="E48" s="162">
        <v>1</v>
      </c>
      <c r="F48" s="152"/>
      <c r="G48" s="54"/>
      <c r="H48" s="58"/>
    </row>
    <row r="49" spans="1:9" s="51" customFormat="1" ht="15.75">
      <c r="A49" s="148"/>
      <c r="B49" s="55"/>
      <c r="C49" s="149" t="s">
        <v>9</v>
      </c>
      <c r="D49" s="151">
        <v>91.254000000000005</v>
      </c>
      <c r="E49" s="154">
        <v>91.254000000000005</v>
      </c>
      <c r="F49" s="152"/>
      <c r="G49" s="59"/>
      <c r="H49" s="58"/>
    </row>
    <row r="50" spans="1:9" s="51" customFormat="1" ht="15.75">
      <c r="A50" s="148" t="s">
        <v>179</v>
      </c>
      <c r="B50" s="163" t="s">
        <v>325</v>
      </c>
      <c r="C50" s="149" t="s">
        <v>12</v>
      </c>
      <c r="D50" s="151">
        <v>0.41699999999999998</v>
      </c>
      <c r="E50" s="152"/>
      <c r="F50" s="152">
        <v>0.41699999999999998</v>
      </c>
      <c r="G50" s="59"/>
      <c r="H50" s="58"/>
    </row>
    <row r="51" spans="1:9" s="53" customFormat="1" ht="15.75">
      <c r="A51" s="148"/>
      <c r="B51" s="47"/>
      <c r="C51" s="149" t="s">
        <v>42</v>
      </c>
      <c r="D51" s="161">
        <v>1</v>
      </c>
      <c r="E51" s="162"/>
      <c r="F51" s="162">
        <v>1</v>
      </c>
      <c r="G51" s="59"/>
      <c r="H51" s="58"/>
    </row>
    <row r="52" spans="1:9" s="53" customFormat="1" ht="15.75">
      <c r="A52" s="148"/>
      <c r="B52" s="55"/>
      <c r="C52" s="149" t="s">
        <v>9</v>
      </c>
      <c r="D52" s="151">
        <v>202.32400000000001</v>
      </c>
      <c r="E52" s="152"/>
      <c r="F52" s="152">
        <v>202.32400000000001</v>
      </c>
      <c r="G52" s="59"/>
      <c r="H52" s="58"/>
    </row>
    <row r="53" spans="1:9" s="53" customFormat="1" ht="15.75">
      <c r="A53" s="148" t="s">
        <v>180</v>
      </c>
      <c r="B53" s="163" t="s">
        <v>321</v>
      </c>
      <c r="C53" s="149" t="s">
        <v>12</v>
      </c>
      <c r="D53" s="151">
        <v>2.4990000000000001</v>
      </c>
      <c r="E53" s="152"/>
      <c r="F53" s="152">
        <v>2.4990000000000001</v>
      </c>
      <c r="G53" s="54"/>
      <c r="H53" s="58"/>
      <c r="I53" s="54"/>
    </row>
    <row r="54" spans="1:9" s="53" customFormat="1" ht="15.75">
      <c r="A54" s="148"/>
      <c r="B54" s="47"/>
      <c r="C54" s="149" t="s">
        <v>42</v>
      </c>
      <c r="D54" s="161">
        <v>1</v>
      </c>
      <c r="E54" s="162"/>
      <c r="F54" s="162">
        <v>1</v>
      </c>
      <c r="G54" s="54"/>
      <c r="H54" s="58"/>
    </row>
    <row r="55" spans="1:9" s="53" customFormat="1" ht="15.75">
      <c r="A55" s="148"/>
      <c r="B55" s="56"/>
      <c r="C55" s="149" t="s">
        <v>9</v>
      </c>
      <c r="D55" s="151">
        <v>703.673</v>
      </c>
      <c r="E55" s="152"/>
      <c r="F55" s="152">
        <v>703.673</v>
      </c>
      <c r="G55" s="54"/>
      <c r="H55" s="58"/>
    </row>
    <row r="56" spans="1:9" ht="15" customHeight="1">
      <c r="A56" s="148" t="s">
        <v>181</v>
      </c>
      <c r="B56" s="163" t="s">
        <v>322</v>
      </c>
      <c r="C56" s="149" t="s">
        <v>12</v>
      </c>
      <c r="D56" s="151">
        <v>0.68799999999999994</v>
      </c>
      <c r="E56" s="152"/>
      <c r="F56" s="152">
        <v>0.68799999999999994</v>
      </c>
      <c r="H56" s="61"/>
    </row>
    <row r="57" spans="1:9" ht="15" customHeight="1">
      <c r="A57" s="148"/>
      <c r="B57" s="55"/>
      <c r="C57" s="149" t="s">
        <v>42</v>
      </c>
      <c r="D57" s="161">
        <v>1</v>
      </c>
      <c r="E57" s="162"/>
      <c r="F57" s="162">
        <v>1</v>
      </c>
      <c r="H57" s="61"/>
    </row>
    <row r="58" spans="1:9" ht="15.75">
      <c r="A58" s="148"/>
      <c r="B58" s="56"/>
      <c r="C58" s="149" t="s">
        <v>9</v>
      </c>
      <c r="D58" s="151">
        <v>320.90100000000001</v>
      </c>
      <c r="E58" s="152"/>
      <c r="F58" s="152">
        <v>320.90100000000001</v>
      </c>
      <c r="H58" s="61"/>
    </row>
    <row r="59" spans="1:9" ht="14.25" customHeight="1">
      <c r="A59" s="148" t="s">
        <v>182</v>
      </c>
      <c r="B59" s="163" t="s">
        <v>323</v>
      </c>
      <c r="C59" s="149" t="s">
        <v>12</v>
      </c>
      <c r="D59" s="151">
        <v>0.82799999999999996</v>
      </c>
      <c r="E59" s="152"/>
      <c r="F59" s="152">
        <v>0.82799999999999996</v>
      </c>
      <c r="G59" s="62"/>
      <c r="H59" s="61"/>
    </row>
    <row r="60" spans="1:9" ht="15.75" customHeight="1">
      <c r="A60" s="148"/>
      <c r="B60" s="55"/>
      <c r="C60" s="149" t="s">
        <v>42</v>
      </c>
      <c r="D60" s="161">
        <v>1</v>
      </c>
      <c r="E60" s="162"/>
      <c r="F60" s="162">
        <v>1</v>
      </c>
      <c r="G60" s="62"/>
      <c r="H60" s="61"/>
    </row>
    <row r="61" spans="1:9" ht="15.75">
      <c r="A61" s="148"/>
      <c r="B61" s="56"/>
      <c r="C61" s="149" t="s">
        <v>9</v>
      </c>
      <c r="D61" s="151">
        <v>414.90499999999997</v>
      </c>
      <c r="E61" s="152"/>
      <c r="F61" s="152">
        <v>414.90499999999997</v>
      </c>
      <c r="G61" s="62"/>
      <c r="H61" s="61"/>
    </row>
    <row r="62" spans="1:9" ht="15.75" customHeight="1">
      <c r="A62" s="148" t="s">
        <v>183</v>
      </c>
      <c r="B62" s="163" t="s">
        <v>324</v>
      </c>
      <c r="C62" s="149" t="s">
        <v>12</v>
      </c>
      <c r="D62" s="151">
        <v>0.501</v>
      </c>
      <c r="E62" s="152"/>
      <c r="F62" s="152">
        <v>0.501</v>
      </c>
      <c r="H62" s="61"/>
    </row>
    <row r="63" spans="1:9" ht="16.5" customHeight="1">
      <c r="A63" s="148"/>
      <c r="B63" s="55"/>
      <c r="C63" s="149" t="s">
        <v>42</v>
      </c>
      <c r="D63" s="161">
        <v>1</v>
      </c>
      <c r="E63" s="162"/>
      <c r="F63" s="162">
        <v>1</v>
      </c>
      <c r="H63" s="61"/>
    </row>
    <row r="64" spans="1:9" ht="16.5" customHeight="1">
      <c r="A64" s="148"/>
      <c r="B64" s="56"/>
      <c r="C64" s="149" t="s">
        <v>9</v>
      </c>
      <c r="D64" s="151">
        <v>306.85000000000002</v>
      </c>
      <c r="E64" s="152"/>
      <c r="F64" s="152">
        <v>306.85000000000002</v>
      </c>
      <c r="H64" s="61"/>
    </row>
    <row r="65" spans="1:8" ht="15" customHeight="1">
      <c r="A65" s="148" t="s">
        <v>184</v>
      </c>
      <c r="B65" s="163" t="s">
        <v>320</v>
      </c>
      <c r="C65" s="149" t="s">
        <v>12</v>
      </c>
      <c r="D65" s="151">
        <v>0.34899999999999998</v>
      </c>
      <c r="E65" s="155"/>
      <c r="F65" s="155">
        <v>0.34899999999999998</v>
      </c>
      <c r="H65" s="61"/>
    </row>
    <row r="66" spans="1:8" ht="15" customHeight="1">
      <c r="A66" s="148"/>
      <c r="B66" s="55"/>
      <c r="C66" s="149" t="s">
        <v>42</v>
      </c>
      <c r="D66" s="161">
        <v>1</v>
      </c>
      <c r="E66" s="162"/>
      <c r="F66" s="162">
        <v>1</v>
      </c>
      <c r="H66" s="61"/>
    </row>
    <row r="67" spans="1:8" ht="15.75">
      <c r="A67" s="148"/>
      <c r="B67" s="56"/>
      <c r="C67" s="149" t="s">
        <v>9</v>
      </c>
      <c r="D67" s="151">
        <v>190.03700000000001</v>
      </c>
      <c r="E67" s="152"/>
      <c r="F67" s="152">
        <v>190.03700000000001</v>
      </c>
      <c r="H67" s="61"/>
    </row>
    <row r="68" spans="1:8" ht="16.5" customHeight="1">
      <c r="A68" s="148" t="s">
        <v>185</v>
      </c>
      <c r="B68" s="163" t="s">
        <v>319</v>
      </c>
      <c r="C68" s="149" t="s">
        <v>12</v>
      </c>
      <c r="D68" s="151">
        <v>0.80900000000000005</v>
      </c>
      <c r="E68" s="152"/>
      <c r="F68" s="155">
        <v>0.80900000000000005</v>
      </c>
      <c r="G68" s="62"/>
      <c r="H68" s="61"/>
    </row>
    <row r="69" spans="1:8" ht="17.25" customHeight="1">
      <c r="A69" s="148"/>
      <c r="B69" s="55"/>
      <c r="C69" s="149" t="s">
        <v>42</v>
      </c>
      <c r="D69" s="161">
        <v>1</v>
      </c>
      <c r="E69" s="162"/>
      <c r="F69" s="162">
        <v>1</v>
      </c>
      <c r="G69" s="62"/>
      <c r="H69" s="61"/>
    </row>
    <row r="70" spans="1:8" ht="16.5" customHeight="1">
      <c r="A70" s="148"/>
      <c r="B70" s="56"/>
      <c r="C70" s="149" t="s">
        <v>9</v>
      </c>
      <c r="D70" s="151">
        <v>234.13</v>
      </c>
      <c r="E70" s="152"/>
      <c r="F70" s="152">
        <v>234.13</v>
      </c>
      <c r="G70" s="62"/>
      <c r="H70" s="61"/>
    </row>
    <row r="71" spans="1:8" ht="15.75" customHeight="1">
      <c r="A71" s="148" t="s">
        <v>186</v>
      </c>
      <c r="B71" s="163" t="s">
        <v>318</v>
      </c>
      <c r="C71" s="149" t="s">
        <v>12</v>
      </c>
      <c r="D71" s="151">
        <v>0.40300000000000002</v>
      </c>
      <c r="E71" s="155"/>
      <c r="F71" s="152">
        <v>0.40300000000000002</v>
      </c>
      <c r="H71" s="61"/>
    </row>
    <row r="72" spans="1:8" ht="15" customHeight="1">
      <c r="A72" s="148"/>
      <c r="B72" s="55"/>
      <c r="C72" s="149" t="s">
        <v>42</v>
      </c>
      <c r="D72" s="161">
        <v>1</v>
      </c>
      <c r="E72" s="162"/>
      <c r="F72" s="162">
        <v>1</v>
      </c>
      <c r="H72" s="61"/>
    </row>
    <row r="73" spans="1:8" ht="15.75">
      <c r="A73" s="148"/>
      <c r="B73" s="56"/>
      <c r="C73" s="149" t="s">
        <v>9</v>
      </c>
      <c r="D73" s="151">
        <v>138.99199999999999</v>
      </c>
      <c r="E73" s="152"/>
      <c r="F73" s="152">
        <v>138.99199999999999</v>
      </c>
      <c r="H73" s="61"/>
    </row>
    <row r="74" spans="1:8" ht="15" customHeight="1">
      <c r="A74" s="148" t="s">
        <v>187</v>
      </c>
      <c r="B74" s="163" t="s">
        <v>317</v>
      </c>
      <c r="C74" s="149" t="s">
        <v>12</v>
      </c>
      <c r="D74" s="151">
        <v>2.2770000000000001</v>
      </c>
      <c r="E74" s="155"/>
      <c r="F74" s="155">
        <v>2.2770000000000001</v>
      </c>
      <c r="G74" s="62"/>
      <c r="H74" s="64"/>
    </row>
    <row r="75" spans="1:8" ht="15" customHeight="1">
      <c r="A75" s="148"/>
      <c r="B75" s="55"/>
      <c r="C75" s="149" t="s">
        <v>42</v>
      </c>
      <c r="D75" s="161">
        <v>1</v>
      </c>
      <c r="E75" s="162"/>
      <c r="F75" s="162">
        <v>1</v>
      </c>
      <c r="H75" s="64"/>
    </row>
    <row r="76" spans="1:8" ht="15.75">
      <c r="A76" s="148"/>
      <c r="B76" s="56"/>
      <c r="C76" s="149" t="s">
        <v>9</v>
      </c>
      <c r="D76" s="151">
        <v>558.48</v>
      </c>
      <c r="E76" s="152"/>
      <c r="F76" s="152">
        <v>558.48</v>
      </c>
      <c r="G76" s="62"/>
      <c r="H76" s="64"/>
    </row>
    <row r="77" spans="1:8" ht="13.5" customHeight="1">
      <c r="A77" s="148" t="s">
        <v>188</v>
      </c>
      <c r="B77" s="163" t="s">
        <v>316</v>
      </c>
      <c r="C77" s="149" t="s">
        <v>12</v>
      </c>
      <c r="D77" s="151">
        <v>1.179</v>
      </c>
      <c r="E77" s="152"/>
      <c r="F77" s="152">
        <v>1.179</v>
      </c>
      <c r="H77" s="64"/>
    </row>
    <row r="78" spans="1:8" ht="15.75" customHeight="1">
      <c r="A78" s="148"/>
      <c r="B78" s="55"/>
      <c r="C78" s="149" t="s">
        <v>42</v>
      </c>
      <c r="D78" s="161">
        <v>1</v>
      </c>
      <c r="E78" s="162"/>
      <c r="F78" s="162">
        <v>1</v>
      </c>
      <c r="H78" s="64"/>
    </row>
    <row r="79" spans="1:8" ht="15.75">
      <c r="A79" s="148"/>
      <c r="B79" s="56"/>
      <c r="C79" s="149" t="s">
        <v>9</v>
      </c>
      <c r="D79" s="156">
        <v>386.37900000000002</v>
      </c>
      <c r="E79" s="152"/>
      <c r="F79" s="152">
        <v>386.37900000000002</v>
      </c>
      <c r="H79" s="64"/>
    </row>
    <row r="80" spans="1:8" s="43" customFormat="1" ht="15.75">
      <c r="A80" s="148" t="s">
        <v>189</v>
      </c>
      <c r="B80" s="163" t="s">
        <v>315</v>
      </c>
      <c r="C80" s="149" t="s">
        <v>12</v>
      </c>
      <c r="D80" s="151">
        <v>0.80900000000000005</v>
      </c>
      <c r="E80" s="152"/>
      <c r="F80" s="153">
        <v>0.80900000000000005</v>
      </c>
    </row>
    <row r="81" spans="1:6" s="51" customFormat="1" ht="14.25" customHeight="1">
      <c r="A81" s="148"/>
      <c r="B81" s="50"/>
      <c r="C81" s="149" t="s">
        <v>42</v>
      </c>
      <c r="D81" s="161">
        <v>1</v>
      </c>
      <c r="E81" s="162"/>
      <c r="F81" s="162">
        <v>1</v>
      </c>
    </row>
    <row r="82" spans="1:6" s="53" customFormat="1" ht="15" customHeight="1">
      <c r="A82" s="148"/>
      <c r="B82" s="52"/>
      <c r="C82" s="149" t="s">
        <v>9</v>
      </c>
      <c r="D82" s="151">
        <v>260.63400000000001</v>
      </c>
      <c r="E82" s="154"/>
      <c r="F82" s="153">
        <v>260.63400000000001</v>
      </c>
    </row>
    <row r="83" spans="1:6" s="53" customFormat="1" ht="14.25" customHeight="1">
      <c r="A83" s="148" t="s">
        <v>190</v>
      </c>
      <c r="B83" s="163" t="s">
        <v>314</v>
      </c>
      <c r="C83" s="149" t="s">
        <v>12</v>
      </c>
      <c r="D83" s="151">
        <v>0.33700000000000002</v>
      </c>
      <c r="E83" s="152">
        <v>0.33700000000000002</v>
      </c>
      <c r="F83" s="152"/>
    </row>
    <row r="84" spans="1:6" s="53" customFormat="1" ht="14.25" customHeight="1">
      <c r="A84" s="148"/>
      <c r="B84" s="55"/>
      <c r="C84" s="149" t="s">
        <v>42</v>
      </c>
      <c r="D84" s="161">
        <v>1</v>
      </c>
      <c r="E84" s="162">
        <v>1</v>
      </c>
      <c r="F84" s="152"/>
    </row>
    <row r="85" spans="1:6" s="53" customFormat="1" ht="15.75">
      <c r="A85" s="148"/>
      <c r="B85" s="56"/>
      <c r="C85" s="149" t="s">
        <v>9</v>
      </c>
      <c r="D85" s="151">
        <v>95.045000000000002</v>
      </c>
      <c r="E85" s="152">
        <v>95.045000000000002</v>
      </c>
      <c r="F85" s="152"/>
    </row>
    <row r="86" spans="1:6" s="57" customFormat="1" ht="15.75">
      <c r="A86" s="148" t="s">
        <v>191</v>
      </c>
      <c r="B86" s="163" t="s">
        <v>313</v>
      </c>
      <c r="C86" s="149" t="s">
        <v>12</v>
      </c>
      <c r="D86" s="151">
        <v>0.33700000000000002</v>
      </c>
      <c r="E86" s="152">
        <v>0.33700000000000002</v>
      </c>
      <c r="F86" s="152"/>
    </row>
    <row r="87" spans="1:6" s="57" customFormat="1" ht="15.75">
      <c r="A87" s="148"/>
      <c r="B87" s="55"/>
      <c r="C87" s="149" t="s">
        <v>42</v>
      </c>
      <c r="D87" s="161">
        <v>1</v>
      </c>
      <c r="E87" s="162">
        <v>1</v>
      </c>
      <c r="F87" s="152"/>
    </row>
    <row r="88" spans="1:6" s="57" customFormat="1" ht="15.75">
      <c r="A88" s="148"/>
      <c r="B88" s="55"/>
      <c r="C88" s="149" t="s">
        <v>9</v>
      </c>
      <c r="D88" s="151">
        <v>93.024000000000001</v>
      </c>
      <c r="E88" s="152">
        <v>93.024000000000001</v>
      </c>
      <c r="F88" s="152"/>
    </row>
    <row r="89" spans="1:6" s="57" customFormat="1" ht="15.75">
      <c r="A89" s="148" t="s">
        <v>192</v>
      </c>
      <c r="B89" s="163" t="s">
        <v>312</v>
      </c>
      <c r="C89" s="149" t="s">
        <v>12</v>
      </c>
      <c r="D89" s="151">
        <v>0.38700000000000001</v>
      </c>
      <c r="E89" s="152">
        <v>0.38700000000000001</v>
      </c>
      <c r="F89" s="152"/>
    </row>
    <row r="90" spans="1:6" s="57" customFormat="1" ht="15.75">
      <c r="A90" s="148"/>
      <c r="B90" s="55"/>
      <c r="C90" s="149" t="s">
        <v>42</v>
      </c>
      <c r="D90" s="161">
        <v>1</v>
      </c>
      <c r="E90" s="162">
        <v>1</v>
      </c>
      <c r="F90" s="152"/>
    </row>
    <row r="91" spans="1:6" s="57" customFormat="1" ht="15.75">
      <c r="A91" s="148"/>
      <c r="B91" s="55"/>
      <c r="C91" s="149" t="s">
        <v>9</v>
      </c>
      <c r="D91" s="151">
        <v>79.91</v>
      </c>
      <c r="E91" s="152">
        <v>79.91</v>
      </c>
      <c r="F91" s="152"/>
    </row>
    <row r="92" spans="1:6" s="53" customFormat="1" ht="15.75">
      <c r="A92" s="148" t="s">
        <v>193</v>
      </c>
      <c r="B92" s="163" t="s">
        <v>311</v>
      </c>
      <c r="C92" s="149" t="s">
        <v>12</v>
      </c>
      <c r="D92" s="151">
        <v>0.36</v>
      </c>
      <c r="E92" s="152">
        <v>0.36</v>
      </c>
      <c r="F92" s="152"/>
    </row>
    <row r="93" spans="1:6" s="53" customFormat="1" ht="15.75">
      <c r="A93" s="148"/>
      <c r="B93" s="47"/>
      <c r="C93" s="149" t="s">
        <v>42</v>
      </c>
      <c r="D93" s="161">
        <v>1</v>
      </c>
      <c r="E93" s="162">
        <v>1</v>
      </c>
      <c r="F93" s="152"/>
    </row>
    <row r="94" spans="1:6" s="51" customFormat="1" ht="15.75">
      <c r="A94" s="148"/>
      <c r="B94" s="55"/>
      <c r="C94" s="149" t="s">
        <v>9</v>
      </c>
      <c r="D94" s="151">
        <v>77.802000000000007</v>
      </c>
      <c r="E94" s="154">
        <v>77.802000000000007</v>
      </c>
      <c r="F94" s="152"/>
    </row>
    <row r="95" spans="1:6" s="51" customFormat="1" ht="15.75">
      <c r="A95" s="148" t="s">
        <v>194</v>
      </c>
      <c r="B95" s="163" t="s">
        <v>310</v>
      </c>
      <c r="C95" s="149" t="s">
        <v>12</v>
      </c>
      <c r="D95" s="151">
        <v>0.51500000000000001</v>
      </c>
      <c r="E95" s="152">
        <v>0.51500000000000001</v>
      </c>
      <c r="F95" s="152"/>
    </row>
    <row r="96" spans="1:6" s="53" customFormat="1" ht="15.75">
      <c r="A96" s="148"/>
      <c r="B96" s="47"/>
      <c r="C96" s="149" t="s">
        <v>42</v>
      </c>
      <c r="D96" s="161">
        <v>1</v>
      </c>
      <c r="E96" s="162">
        <v>1</v>
      </c>
      <c r="F96" s="152"/>
    </row>
    <row r="97" spans="1:6" s="53" customFormat="1" ht="15.75">
      <c r="A97" s="148"/>
      <c r="B97" s="55"/>
      <c r="C97" s="149" t="s">
        <v>9</v>
      </c>
      <c r="D97" s="151">
        <v>125.494</v>
      </c>
      <c r="E97" s="152">
        <v>125.494</v>
      </c>
      <c r="F97" s="152"/>
    </row>
    <row r="98" spans="1:6" s="53" customFormat="1" ht="15.75">
      <c r="A98" s="148" t="s">
        <v>195</v>
      </c>
      <c r="B98" s="163" t="s">
        <v>309</v>
      </c>
      <c r="C98" s="149" t="s">
        <v>12</v>
      </c>
      <c r="D98" s="151">
        <v>0.33300000000000002</v>
      </c>
      <c r="E98" s="152">
        <v>0.33300000000000002</v>
      </c>
      <c r="F98" s="152"/>
    </row>
    <row r="99" spans="1:6" s="53" customFormat="1" ht="15.75">
      <c r="A99" s="148"/>
      <c r="B99" s="47"/>
      <c r="C99" s="149" t="s">
        <v>42</v>
      </c>
      <c r="D99" s="161">
        <v>1</v>
      </c>
      <c r="E99" s="162">
        <v>1</v>
      </c>
      <c r="F99" s="152"/>
    </row>
    <row r="100" spans="1:6" s="53" customFormat="1" ht="15.75">
      <c r="A100" s="148"/>
      <c r="B100" s="56"/>
      <c r="C100" s="149" t="s">
        <v>9</v>
      </c>
      <c r="D100" s="151">
        <v>145.51900000000001</v>
      </c>
      <c r="E100" s="152">
        <v>145.51900000000001</v>
      </c>
      <c r="F100" s="152"/>
    </row>
    <row r="101" spans="1:6" ht="15.75" customHeight="1">
      <c r="A101" s="148" t="s">
        <v>196</v>
      </c>
      <c r="B101" s="163" t="s">
        <v>308</v>
      </c>
      <c r="C101" s="149" t="s">
        <v>12</v>
      </c>
      <c r="D101" s="151">
        <v>1.446</v>
      </c>
      <c r="E101" s="152"/>
      <c r="F101" s="152">
        <v>1.446</v>
      </c>
    </row>
    <row r="102" spans="1:6" ht="15" customHeight="1">
      <c r="A102" s="148"/>
      <c r="B102" s="55"/>
      <c r="C102" s="149" t="s">
        <v>42</v>
      </c>
      <c r="D102" s="161">
        <v>1</v>
      </c>
      <c r="E102" s="162"/>
      <c r="F102" s="162">
        <v>1</v>
      </c>
    </row>
    <row r="103" spans="1:6" ht="15.75">
      <c r="A103" s="148"/>
      <c r="B103" s="56"/>
      <c r="C103" s="149" t="s">
        <v>9</v>
      </c>
      <c r="D103" s="151">
        <v>466.411</v>
      </c>
      <c r="E103" s="152"/>
      <c r="F103" s="152">
        <v>466.411</v>
      </c>
    </row>
    <row r="104" spans="1:6" ht="14.25" customHeight="1">
      <c r="A104" s="148" t="s">
        <v>197</v>
      </c>
      <c r="B104" s="163" t="s">
        <v>307</v>
      </c>
      <c r="C104" s="149" t="s">
        <v>12</v>
      </c>
      <c r="D104" s="151">
        <v>1.4379999999999999</v>
      </c>
      <c r="E104" s="152"/>
      <c r="F104" s="152">
        <v>1.4379999999999999</v>
      </c>
    </row>
    <row r="105" spans="1:6" ht="15.75" customHeight="1">
      <c r="A105" s="148"/>
      <c r="B105" s="55"/>
      <c r="C105" s="149" t="s">
        <v>42</v>
      </c>
      <c r="D105" s="161">
        <v>1</v>
      </c>
      <c r="E105" s="162"/>
      <c r="F105" s="162">
        <v>1</v>
      </c>
    </row>
    <row r="106" spans="1:6" ht="15.75">
      <c r="A106" s="148"/>
      <c r="B106" s="56"/>
      <c r="C106" s="149" t="s">
        <v>9</v>
      </c>
      <c r="D106" s="151">
        <v>462.73700000000002</v>
      </c>
      <c r="E106" s="152"/>
      <c r="F106" s="152">
        <v>462.73700000000002</v>
      </c>
    </row>
    <row r="107" spans="1:6" ht="15" customHeight="1">
      <c r="A107" s="148" t="s">
        <v>198</v>
      </c>
      <c r="B107" s="163" t="s">
        <v>306</v>
      </c>
      <c r="C107" s="149" t="s">
        <v>12</v>
      </c>
      <c r="D107" s="151">
        <v>2.0910000000000002</v>
      </c>
      <c r="E107" s="152"/>
      <c r="F107" s="152">
        <v>2.0910000000000002</v>
      </c>
    </row>
    <row r="108" spans="1:6" ht="14.25" customHeight="1">
      <c r="A108" s="148"/>
      <c r="B108" s="55"/>
      <c r="C108" s="149" t="s">
        <v>42</v>
      </c>
      <c r="D108" s="161">
        <v>1</v>
      </c>
      <c r="E108" s="162"/>
      <c r="F108" s="162">
        <v>1</v>
      </c>
    </row>
    <row r="109" spans="1:6" ht="15.75">
      <c r="A109" s="148"/>
      <c r="B109" s="56"/>
      <c r="C109" s="149" t="s">
        <v>9</v>
      </c>
      <c r="D109" s="151">
        <v>557.18600000000004</v>
      </c>
      <c r="E109" s="152"/>
      <c r="F109" s="152">
        <v>557.18600000000004</v>
      </c>
    </row>
    <row r="110" spans="1:6" ht="14.25" customHeight="1">
      <c r="A110" s="148" t="s">
        <v>199</v>
      </c>
      <c r="B110" s="163" t="s">
        <v>305</v>
      </c>
      <c r="C110" s="149" t="s">
        <v>12</v>
      </c>
      <c r="D110" s="151">
        <v>0.443</v>
      </c>
      <c r="E110" s="155"/>
      <c r="F110" s="155">
        <v>0.443</v>
      </c>
    </row>
    <row r="111" spans="1:6" ht="15.75" customHeight="1">
      <c r="A111" s="148"/>
      <c r="B111" s="55"/>
      <c r="C111" s="149" t="s">
        <v>42</v>
      </c>
      <c r="D111" s="161">
        <v>1</v>
      </c>
      <c r="E111" s="162"/>
      <c r="F111" s="162">
        <v>1</v>
      </c>
    </row>
    <row r="112" spans="1:6" ht="15.75">
      <c r="A112" s="148"/>
      <c r="B112" s="56"/>
      <c r="C112" s="149" t="s">
        <v>9</v>
      </c>
      <c r="D112" s="151">
        <v>260.32</v>
      </c>
      <c r="E112" s="152"/>
      <c r="F112" s="152">
        <v>260.32</v>
      </c>
    </row>
    <row r="113" spans="1:14" ht="15.75" customHeight="1">
      <c r="A113" s="148" t="s">
        <v>200</v>
      </c>
      <c r="B113" s="163" t="s">
        <v>304</v>
      </c>
      <c r="C113" s="149" t="s">
        <v>12</v>
      </c>
      <c r="D113" s="151">
        <v>0.39500000000000002</v>
      </c>
      <c r="E113" s="152"/>
      <c r="F113" s="155">
        <v>0.39500000000000002</v>
      </c>
    </row>
    <row r="114" spans="1:14" ht="14.25" customHeight="1">
      <c r="A114" s="148"/>
      <c r="B114" s="55"/>
      <c r="C114" s="149" t="s">
        <v>42</v>
      </c>
      <c r="D114" s="161">
        <v>1</v>
      </c>
      <c r="E114" s="162"/>
      <c r="F114" s="162">
        <v>1</v>
      </c>
    </row>
    <row r="115" spans="1:14" ht="15.75">
      <c r="A115" s="148"/>
      <c r="B115" s="66"/>
      <c r="C115" s="157" t="s">
        <v>9</v>
      </c>
      <c r="D115" s="158">
        <v>174.31299999999999</v>
      </c>
      <c r="E115" s="159"/>
      <c r="F115" s="159">
        <v>174.31299999999999</v>
      </c>
    </row>
    <row r="116" spans="1:14" s="43" customFormat="1" ht="15.75">
      <c r="A116" s="148" t="s">
        <v>201</v>
      </c>
      <c r="B116" s="163" t="s">
        <v>303</v>
      </c>
      <c r="C116" s="149" t="s">
        <v>12</v>
      </c>
      <c r="D116" s="151">
        <v>0.39500000000000002</v>
      </c>
      <c r="E116" s="152"/>
      <c r="F116" s="153">
        <v>0.39500000000000002</v>
      </c>
      <c r="H116" s="49"/>
    </row>
    <row r="117" spans="1:14" s="51" customFormat="1" ht="15.75">
      <c r="A117" s="148"/>
      <c r="B117" s="50"/>
      <c r="C117" s="149" t="s">
        <v>42</v>
      </c>
      <c r="D117" s="161">
        <v>1</v>
      </c>
      <c r="E117" s="162"/>
      <c r="F117" s="162">
        <v>1</v>
      </c>
      <c r="H117" s="49"/>
    </row>
    <row r="118" spans="1:14" s="53" customFormat="1" ht="15.75">
      <c r="A118" s="148"/>
      <c r="B118" s="52"/>
      <c r="C118" s="149" t="s">
        <v>9</v>
      </c>
      <c r="D118" s="151">
        <v>174.726</v>
      </c>
      <c r="E118" s="154"/>
      <c r="F118" s="153">
        <v>174.726</v>
      </c>
      <c r="H118" s="49"/>
      <c r="I118" s="67"/>
      <c r="J118" s="67"/>
      <c r="K118" s="58"/>
      <c r="L118" s="67"/>
      <c r="M118" s="67"/>
      <c r="N118" s="67"/>
    </row>
    <row r="119" spans="1:14" s="53" customFormat="1" ht="15.75">
      <c r="A119" s="148" t="s">
        <v>202</v>
      </c>
      <c r="B119" s="163" t="s">
        <v>302</v>
      </c>
      <c r="C119" s="149" t="s">
        <v>12</v>
      </c>
      <c r="D119" s="151">
        <v>0.33300000000000002</v>
      </c>
      <c r="E119" s="152"/>
      <c r="F119" s="152">
        <v>0.33300000000000002</v>
      </c>
      <c r="G119" s="54"/>
      <c r="H119" s="49"/>
      <c r="I119" s="67"/>
      <c r="J119" s="67"/>
      <c r="K119" s="67"/>
      <c r="L119" s="67"/>
      <c r="M119" s="67"/>
      <c r="N119" s="67"/>
    </row>
    <row r="120" spans="1:14" s="53" customFormat="1" ht="14.25" customHeight="1">
      <c r="A120" s="148"/>
      <c r="B120" s="55"/>
      <c r="C120" s="149" t="s">
        <v>42</v>
      </c>
      <c r="D120" s="161">
        <v>1</v>
      </c>
      <c r="E120" s="162"/>
      <c r="F120" s="162">
        <v>1</v>
      </c>
      <c r="G120" s="54"/>
      <c r="H120" s="49"/>
      <c r="I120" s="67"/>
      <c r="J120" s="67"/>
      <c r="K120" s="67"/>
      <c r="L120" s="67"/>
      <c r="M120" s="67"/>
      <c r="N120" s="67"/>
    </row>
    <row r="121" spans="1:14" s="53" customFormat="1" ht="15.75">
      <c r="A121" s="148"/>
      <c r="B121" s="56"/>
      <c r="C121" s="149" t="s">
        <v>9</v>
      </c>
      <c r="D121" s="151">
        <v>159.43600000000001</v>
      </c>
      <c r="E121" s="152"/>
      <c r="F121" s="152">
        <v>159.43600000000001</v>
      </c>
      <c r="G121" s="54"/>
      <c r="H121" s="49"/>
      <c r="I121" s="67"/>
      <c r="J121" s="67"/>
      <c r="K121" s="67"/>
      <c r="L121" s="67"/>
      <c r="M121" s="67"/>
      <c r="N121" s="67"/>
    </row>
    <row r="122" spans="1:14" s="57" customFormat="1" ht="15.75">
      <c r="A122" s="148" t="s">
        <v>203</v>
      </c>
      <c r="B122" s="163" t="s">
        <v>301</v>
      </c>
      <c r="C122" s="149" t="s">
        <v>12</v>
      </c>
      <c r="D122" s="151">
        <v>0.40899999999999997</v>
      </c>
      <c r="E122" s="152"/>
      <c r="F122" s="152">
        <v>0.40899999999999997</v>
      </c>
      <c r="H122" s="58"/>
      <c r="I122" s="67"/>
      <c r="J122" s="67"/>
      <c r="K122" s="67"/>
      <c r="L122" s="67"/>
      <c r="M122" s="67"/>
      <c r="N122" s="67"/>
    </row>
    <row r="123" spans="1:14" s="57" customFormat="1" ht="15.75">
      <c r="A123" s="148"/>
      <c r="B123" s="55"/>
      <c r="C123" s="149" t="s">
        <v>42</v>
      </c>
      <c r="D123" s="161">
        <v>1</v>
      </c>
      <c r="E123" s="162"/>
      <c r="F123" s="162">
        <v>1</v>
      </c>
      <c r="H123" s="58"/>
      <c r="I123" s="67"/>
      <c r="J123" s="67"/>
      <c r="K123" s="67"/>
      <c r="L123" s="67"/>
      <c r="M123" s="67"/>
      <c r="N123" s="67"/>
    </row>
    <row r="124" spans="1:14" s="57" customFormat="1" ht="15.75">
      <c r="A124" s="148"/>
      <c r="B124" s="55"/>
      <c r="C124" s="149" t="s">
        <v>9</v>
      </c>
      <c r="D124" s="151">
        <v>197.39500000000001</v>
      </c>
      <c r="E124" s="152"/>
      <c r="F124" s="152">
        <v>197.39500000000001</v>
      </c>
      <c r="H124" s="58"/>
      <c r="I124" s="67"/>
      <c r="J124" s="67"/>
      <c r="K124" s="67"/>
      <c r="L124" s="67"/>
      <c r="M124" s="67"/>
      <c r="N124" s="67"/>
    </row>
    <row r="125" spans="1:14" s="57" customFormat="1" ht="15.75">
      <c r="A125" s="148" t="s">
        <v>204</v>
      </c>
      <c r="B125" s="163" t="s">
        <v>300</v>
      </c>
      <c r="C125" s="149" t="s">
        <v>12</v>
      </c>
      <c r="D125" s="151">
        <v>0.375</v>
      </c>
      <c r="E125" s="152"/>
      <c r="F125" s="152">
        <v>0.375</v>
      </c>
      <c r="H125" s="58"/>
      <c r="I125" s="58"/>
      <c r="J125" s="67"/>
      <c r="K125" s="67"/>
      <c r="L125" s="58"/>
      <c r="M125" s="67"/>
      <c r="N125" s="67"/>
    </row>
    <row r="126" spans="1:14" s="57" customFormat="1" ht="15.75">
      <c r="A126" s="148"/>
      <c r="B126" s="55"/>
      <c r="C126" s="149" t="s">
        <v>42</v>
      </c>
      <c r="D126" s="161">
        <v>1</v>
      </c>
      <c r="E126" s="162"/>
      <c r="F126" s="162">
        <v>1</v>
      </c>
      <c r="H126" s="58"/>
      <c r="I126" s="58"/>
      <c r="J126" s="67"/>
      <c r="K126" s="67"/>
      <c r="L126" s="67"/>
      <c r="M126" s="67"/>
      <c r="N126" s="67"/>
    </row>
    <row r="127" spans="1:14" s="57" customFormat="1" ht="15.75">
      <c r="A127" s="148"/>
      <c r="B127" s="55"/>
      <c r="C127" s="149" t="s">
        <v>9</v>
      </c>
      <c r="D127" s="151">
        <v>160.363</v>
      </c>
      <c r="E127" s="152"/>
      <c r="F127" s="152">
        <v>160.363</v>
      </c>
      <c r="H127" s="58"/>
      <c r="I127" s="58"/>
      <c r="J127" s="67"/>
      <c r="K127" s="67"/>
      <c r="L127" s="67"/>
      <c r="M127" s="67"/>
      <c r="N127" s="67"/>
    </row>
    <row r="128" spans="1:14" s="53" customFormat="1" ht="15.75">
      <c r="A128" s="148" t="s">
        <v>205</v>
      </c>
      <c r="B128" s="163" t="s">
        <v>299</v>
      </c>
      <c r="C128" s="149" t="s">
        <v>12</v>
      </c>
      <c r="D128" s="151">
        <v>0.74</v>
      </c>
      <c r="E128" s="152"/>
      <c r="F128" s="152">
        <v>0.74</v>
      </c>
      <c r="G128" s="54"/>
      <c r="H128" s="58"/>
      <c r="I128" s="67"/>
      <c r="J128" s="67"/>
      <c r="K128" s="67"/>
      <c r="L128" s="67"/>
      <c r="M128" s="67"/>
      <c r="N128" s="67"/>
    </row>
    <row r="129" spans="1:14" s="53" customFormat="1" ht="15.75">
      <c r="A129" s="148"/>
      <c r="B129" s="47"/>
      <c r="C129" s="149" t="s">
        <v>42</v>
      </c>
      <c r="D129" s="161">
        <v>1</v>
      </c>
      <c r="E129" s="162"/>
      <c r="F129" s="162">
        <v>1</v>
      </c>
      <c r="G129" s="54"/>
      <c r="H129" s="58"/>
      <c r="I129" s="67"/>
      <c r="J129" s="67"/>
      <c r="K129" s="67"/>
      <c r="L129" s="67"/>
      <c r="M129" s="67"/>
      <c r="N129" s="67"/>
    </row>
    <row r="130" spans="1:14" s="51" customFormat="1" ht="15.75">
      <c r="A130" s="148"/>
      <c r="B130" s="55"/>
      <c r="C130" s="149" t="s">
        <v>9</v>
      </c>
      <c r="D130" s="151">
        <v>188.25</v>
      </c>
      <c r="E130" s="154"/>
      <c r="F130" s="152">
        <v>188.25</v>
      </c>
      <c r="G130" s="59"/>
      <c r="H130" s="58"/>
      <c r="I130" s="68"/>
      <c r="J130" s="68"/>
      <c r="K130" s="68"/>
      <c r="L130" s="68"/>
      <c r="M130" s="68"/>
      <c r="N130" s="68"/>
    </row>
    <row r="131" spans="1:14" s="51" customFormat="1" ht="15.75">
      <c r="A131" s="148" t="s">
        <v>206</v>
      </c>
      <c r="B131" s="163" t="s">
        <v>298</v>
      </c>
      <c r="C131" s="149" t="s">
        <v>12</v>
      </c>
      <c r="D131" s="151">
        <v>1.5409999999999999</v>
      </c>
      <c r="E131" s="152"/>
      <c r="F131" s="152">
        <v>1.5409999999999999</v>
      </c>
      <c r="G131" s="59"/>
      <c r="H131" s="58"/>
      <c r="I131" s="68"/>
      <c r="J131" s="68"/>
      <c r="K131" s="68"/>
      <c r="L131" s="68"/>
      <c r="M131" s="68"/>
      <c r="N131" s="68"/>
    </row>
    <row r="132" spans="1:14" s="53" customFormat="1" ht="15.75">
      <c r="A132" s="148"/>
      <c r="B132" s="47"/>
      <c r="C132" s="149" t="s">
        <v>42</v>
      </c>
      <c r="D132" s="161">
        <v>1</v>
      </c>
      <c r="E132" s="162"/>
      <c r="F132" s="162">
        <v>1</v>
      </c>
      <c r="G132" s="59"/>
      <c r="H132" s="58"/>
      <c r="I132" s="67"/>
      <c r="J132" s="67"/>
      <c r="K132" s="67"/>
      <c r="L132" s="67"/>
      <c r="M132" s="67"/>
      <c r="N132" s="67"/>
    </row>
    <row r="133" spans="1:14" s="53" customFormat="1" ht="15.75">
      <c r="A133" s="148"/>
      <c r="B133" s="55"/>
      <c r="C133" s="149" t="s">
        <v>9</v>
      </c>
      <c r="D133" s="151">
        <v>391.65199999999999</v>
      </c>
      <c r="E133" s="152"/>
      <c r="F133" s="152">
        <v>391.65199999999999</v>
      </c>
      <c r="G133" s="59"/>
      <c r="H133" s="58"/>
      <c r="I133" s="67"/>
      <c r="J133" s="67"/>
      <c r="K133" s="67"/>
      <c r="L133" s="67"/>
      <c r="M133" s="67"/>
      <c r="N133" s="67"/>
    </row>
    <row r="134" spans="1:14" s="53" customFormat="1" ht="15.75">
      <c r="A134" s="148" t="s">
        <v>207</v>
      </c>
      <c r="B134" s="163" t="s">
        <v>297</v>
      </c>
      <c r="C134" s="149" t="s">
        <v>12</v>
      </c>
      <c r="D134" s="151">
        <v>1.5409999999999999</v>
      </c>
      <c r="E134" s="152"/>
      <c r="F134" s="152">
        <v>1.5409999999999999</v>
      </c>
      <c r="G134" s="54"/>
      <c r="H134" s="58"/>
      <c r="I134" s="58"/>
      <c r="J134" s="67"/>
      <c r="K134" s="67"/>
      <c r="L134" s="67"/>
      <c r="M134" s="67"/>
      <c r="N134" s="67"/>
    </row>
    <row r="135" spans="1:14" s="53" customFormat="1" ht="15.75">
      <c r="A135" s="148"/>
      <c r="B135" s="47"/>
      <c r="C135" s="149" t="s">
        <v>42</v>
      </c>
      <c r="D135" s="161">
        <v>1</v>
      </c>
      <c r="E135" s="162"/>
      <c r="F135" s="162">
        <v>1</v>
      </c>
      <c r="G135" s="54"/>
      <c r="H135" s="58"/>
      <c r="I135" s="58"/>
      <c r="J135" s="67"/>
      <c r="K135" s="67"/>
      <c r="L135" s="67"/>
      <c r="M135" s="67"/>
      <c r="N135" s="67"/>
    </row>
    <row r="136" spans="1:14" s="53" customFormat="1" ht="15.75">
      <c r="A136" s="148"/>
      <c r="B136" s="56"/>
      <c r="C136" s="149" t="s">
        <v>9</v>
      </c>
      <c r="D136" s="151">
        <v>422.26499999999999</v>
      </c>
      <c r="E136" s="152"/>
      <c r="F136" s="152">
        <v>422.26499999999999</v>
      </c>
      <c r="G136" s="54"/>
      <c r="H136" s="58"/>
      <c r="I136" s="58"/>
      <c r="J136" s="67"/>
      <c r="K136" s="67"/>
      <c r="L136" s="67"/>
      <c r="M136" s="67"/>
      <c r="N136" s="67"/>
    </row>
    <row r="137" spans="1:14" ht="15.75" customHeight="1">
      <c r="A137" s="148" t="s">
        <v>208</v>
      </c>
      <c r="B137" s="163" t="s">
        <v>296</v>
      </c>
      <c r="C137" s="149" t="s">
        <v>12</v>
      </c>
      <c r="D137" s="151">
        <v>1.464</v>
      </c>
      <c r="E137" s="152"/>
      <c r="F137" s="152">
        <v>1.464</v>
      </c>
      <c r="H137" s="61"/>
      <c r="I137" s="64"/>
      <c r="J137" s="64"/>
      <c r="K137" s="64"/>
      <c r="L137" s="64"/>
      <c r="M137" s="64"/>
      <c r="N137" s="64"/>
    </row>
    <row r="138" spans="1:14" ht="15" customHeight="1">
      <c r="A138" s="148"/>
      <c r="B138" s="55"/>
      <c r="C138" s="149" t="s">
        <v>42</v>
      </c>
      <c r="D138" s="161">
        <v>1</v>
      </c>
      <c r="E138" s="162"/>
      <c r="F138" s="162">
        <v>1</v>
      </c>
      <c r="H138" s="61"/>
      <c r="I138" s="64"/>
      <c r="J138" s="64"/>
      <c r="K138" s="64"/>
      <c r="L138" s="64"/>
      <c r="M138" s="64"/>
      <c r="N138" s="64"/>
    </row>
    <row r="139" spans="1:14" ht="15.75">
      <c r="A139" s="148"/>
      <c r="B139" s="56"/>
      <c r="C139" s="149" t="s">
        <v>9</v>
      </c>
      <c r="D139" s="151">
        <v>373.78899999999999</v>
      </c>
      <c r="E139" s="152"/>
      <c r="F139" s="152">
        <v>373.78899999999999</v>
      </c>
      <c r="H139" s="61"/>
      <c r="I139" s="61"/>
      <c r="J139" s="64"/>
      <c r="K139" s="64"/>
      <c r="L139" s="64"/>
      <c r="M139" s="64"/>
      <c r="N139" s="64"/>
    </row>
    <row r="140" spans="1:14" ht="15" customHeight="1">
      <c r="A140" s="148" t="s">
        <v>209</v>
      </c>
      <c r="B140" s="163" t="s">
        <v>295</v>
      </c>
      <c r="C140" s="149" t="s">
        <v>12</v>
      </c>
      <c r="D140" s="151">
        <v>1.5409999999999999</v>
      </c>
      <c r="E140" s="152"/>
      <c r="F140" s="152">
        <v>1.5409999999999999</v>
      </c>
      <c r="G140" s="62"/>
      <c r="H140" s="61"/>
      <c r="I140" s="61"/>
      <c r="J140" s="64"/>
      <c r="K140" s="64"/>
      <c r="L140" s="64"/>
      <c r="M140" s="64"/>
      <c r="N140" s="64"/>
    </row>
    <row r="141" spans="1:14" ht="14.25" customHeight="1">
      <c r="A141" s="148"/>
      <c r="B141" s="55"/>
      <c r="C141" s="149" t="s">
        <v>42</v>
      </c>
      <c r="D141" s="161">
        <v>1</v>
      </c>
      <c r="E141" s="162"/>
      <c r="F141" s="162">
        <v>1</v>
      </c>
      <c r="G141" s="62"/>
      <c r="H141" s="61"/>
      <c r="I141" s="61"/>
      <c r="J141" s="64"/>
      <c r="K141" s="64"/>
      <c r="L141" s="64"/>
      <c r="M141" s="64"/>
      <c r="N141" s="64"/>
    </row>
    <row r="142" spans="1:14" ht="15.75">
      <c r="A142" s="148"/>
      <c r="B142" s="56"/>
      <c r="C142" s="149" t="s">
        <v>9</v>
      </c>
      <c r="D142" s="151">
        <v>415.17200000000003</v>
      </c>
      <c r="E142" s="152"/>
      <c r="F142" s="152">
        <v>415.17200000000003</v>
      </c>
      <c r="G142" s="62"/>
      <c r="H142" s="61"/>
      <c r="I142" s="64"/>
      <c r="J142" s="64"/>
      <c r="K142" s="64"/>
      <c r="L142" s="64"/>
      <c r="M142" s="64"/>
      <c r="N142" s="64"/>
    </row>
    <row r="143" spans="1:14" ht="14.25" customHeight="1">
      <c r="A143" s="148" t="s">
        <v>210</v>
      </c>
      <c r="B143" s="163" t="s">
        <v>294</v>
      </c>
      <c r="C143" s="149" t="s">
        <v>12</v>
      </c>
      <c r="D143" s="151">
        <v>1.5409999999999999</v>
      </c>
      <c r="E143" s="152"/>
      <c r="F143" s="152">
        <v>1.5409999999999999</v>
      </c>
      <c r="H143" s="61"/>
      <c r="I143" s="64"/>
      <c r="J143" s="64"/>
      <c r="K143" s="64"/>
      <c r="L143" s="64"/>
      <c r="M143" s="64"/>
      <c r="N143" s="64"/>
    </row>
    <row r="144" spans="1:14" ht="15" customHeight="1">
      <c r="A144" s="148"/>
      <c r="B144" s="55"/>
      <c r="C144" s="149" t="s">
        <v>42</v>
      </c>
      <c r="D144" s="161">
        <v>1</v>
      </c>
      <c r="E144" s="162"/>
      <c r="F144" s="162">
        <v>1</v>
      </c>
      <c r="H144" s="61"/>
      <c r="I144" s="64"/>
      <c r="J144" s="64"/>
      <c r="K144" s="64"/>
      <c r="L144" s="64"/>
      <c r="M144" s="64"/>
      <c r="N144" s="64"/>
    </row>
    <row r="145" spans="1:16" ht="15.75">
      <c r="A145" s="148"/>
      <c r="B145" s="56"/>
      <c r="C145" s="149" t="s">
        <v>9</v>
      </c>
      <c r="D145" s="151">
        <v>416.57100000000003</v>
      </c>
      <c r="E145" s="152"/>
      <c r="F145" s="152">
        <v>416.57100000000003</v>
      </c>
      <c r="H145" s="61"/>
      <c r="I145" s="64"/>
      <c r="J145" s="64"/>
      <c r="K145" s="64"/>
      <c r="L145" s="64"/>
      <c r="M145" s="64"/>
      <c r="N145" s="64"/>
    </row>
    <row r="148" spans="1:16" s="32" customFormat="1">
      <c r="A148" s="147"/>
      <c r="B148" s="30"/>
      <c r="C148" s="31"/>
      <c r="E148" s="28"/>
      <c r="G148" s="34"/>
      <c r="H148" s="34"/>
      <c r="I148" s="34"/>
      <c r="J148" s="34"/>
      <c r="K148" s="34"/>
      <c r="L148" s="34"/>
      <c r="M148" s="34"/>
      <c r="N148" s="34"/>
      <c r="O148" s="34"/>
      <c r="P148" s="34"/>
    </row>
    <row r="149" spans="1:16">
      <c r="D149" s="28"/>
    </row>
    <row r="150" spans="1:16" s="32" customFormat="1">
      <c r="A150" s="147"/>
      <c r="B150" s="30"/>
      <c r="C150" s="31"/>
      <c r="E150" s="28"/>
      <c r="G150" s="34"/>
      <c r="H150" s="34"/>
      <c r="I150" s="34"/>
      <c r="J150" s="34"/>
      <c r="K150" s="34"/>
      <c r="L150" s="34"/>
      <c r="M150" s="34"/>
      <c r="N150" s="34"/>
      <c r="O150" s="34"/>
      <c r="P150" s="34"/>
    </row>
  </sheetData>
  <mergeCells count="7">
    <mergeCell ref="A8:A10"/>
    <mergeCell ref="A2:F2"/>
    <mergeCell ref="D5:F5"/>
    <mergeCell ref="A3:F3"/>
    <mergeCell ref="A5:A6"/>
    <mergeCell ref="B5:B6"/>
    <mergeCell ref="C5:C6"/>
  </mergeCells>
  <pageMargins left="0.51181102362204722" right="0"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P373"/>
  <sheetViews>
    <sheetView zoomScaleNormal="100" workbookViewId="0">
      <selection activeCell="G383" sqref="G383"/>
    </sheetView>
  </sheetViews>
  <sheetFormatPr defaultColWidth="13.5703125" defaultRowHeight="12.75"/>
  <cols>
    <col min="1" max="1" width="5.42578125" style="147" customWidth="1"/>
    <col min="2" max="2" width="36.5703125" style="30" customWidth="1"/>
    <col min="3" max="3" width="12.140625" style="31" customWidth="1"/>
    <col min="4" max="4" width="11.7109375" style="32" customWidth="1"/>
    <col min="5" max="5" width="12.28515625" style="32" customWidth="1"/>
    <col min="6" max="6" width="12.7109375" style="32" customWidth="1"/>
    <col min="7" max="7" width="22.140625" style="34" customWidth="1"/>
    <col min="8" max="16384" width="13.5703125" style="34"/>
  </cols>
  <sheetData>
    <row r="1" spans="1:11">
      <c r="G1" s="33"/>
      <c r="H1" s="33"/>
      <c r="I1" s="33"/>
      <c r="J1" s="33"/>
      <c r="K1" s="33"/>
    </row>
    <row r="2" spans="1:11" ht="29.25" customHeight="1">
      <c r="A2" s="232" t="s">
        <v>289</v>
      </c>
      <c r="B2" s="232"/>
      <c r="C2" s="232"/>
      <c r="D2" s="232"/>
      <c r="E2" s="232"/>
      <c r="F2" s="232"/>
    </row>
    <row r="3" spans="1:11" ht="21" customHeight="1">
      <c r="A3" s="224" t="s">
        <v>288</v>
      </c>
      <c r="B3" s="224"/>
      <c r="C3" s="224"/>
      <c r="D3" s="224"/>
      <c r="E3" s="224"/>
      <c r="F3" s="224"/>
    </row>
    <row r="4" spans="1:11" ht="17.25" customHeight="1">
      <c r="D4" s="30"/>
      <c r="E4" s="30"/>
      <c r="F4" s="30"/>
    </row>
    <row r="5" spans="1:11" s="35" customFormat="1" ht="27.75" customHeight="1">
      <c r="A5" s="251" t="s">
        <v>0</v>
      </c>
      <c r="B5" s="252" t="s">
        <v>1</v>
      </c>
      <c r="C5" s="252" t="s">
        <v>2</v>
      </c>
      <c r="D5" s="253" t="s">
        <v>163</v>
      </c>
      <c r="E5" s="253"/>
      <c r="F5" s="253"/>
    </row>
    <row r="6" spans="1:11" s="35" customFormat="1" ht="18.75" customHeight="1">
      <c r="A6" s="254"/>
      <c r="B6" s="255"/>
      <c r="C6" s="255"/>
      <c r="D6" s="256" t="s">
        <v>162</v>
      </c>
      <c r="E6" s="257" t="s">
        <v>5</v>
      </c>
      <c r="F6" s="258" t="s">
        <v>6</v>
      </c>
    </row>
    <row r="7" spans="1:11" s="40" customFormat="1" ht="15.75">
      <c r="A7" s="145"/>
      <c r="B7" s="36" t="s">
        <v>8</v>
      </c>
      <c r="C7" s="37"/>
      <c r="D7" s="38"/>
      <c r="E7" s="38"/>
      <c r="F7" s="39"/>
    </row>
    <row r="8" spans="1:11" s="43" customFormat="1" ht="15.75">
      <c r="A8" s="231" t="s">
        <v>40</v>
      </c>
      <c r="B8" s="41" t="s">
        <v>164</v>
      </c>
      <c r="C8" s="149" t="s">
        <v>12</v>
      </c>
      <c r="D8" s="150">
        <f t="shared" ref="D8:D34" si="0">E8+F8</f>
        <v>75.233000000000004</v>
      </c>
      <c r="E8" s="150">
        <f>E11+E14+E17+E20+E23+E26+E29+E32+E35+E38+E41+E44+E47+E50+E53+E56+E59+E62+E65+E68+E71+E74+E77+E80+E83+E86+E89+E92+E95+E98+E101+E104+E107+E110+E113+E362+E365+E116+E119+E122+E125+E128+E131+E134+E137+E140+E143+E146+E149+E152+E155+E158+E161+E164+E167+E170+E173+E176+E179+E182+E185+E188+E191+E194+E197+E200+E203+E206+E209+E212+E215+E218+E221+E224+E227+E257+E260+E263+E299+E302+E305+E308+E311+E314</f>
        <v>12.126999999999999</v>
      </c>
      <c r="F8" s="150">
        <f>F11+F14+F17+F20+F23+F26+F29+F32+F35+F38+F41+F44+F47+F50+F53+F56+F59+F62+F65+F68+F71+F74+F77+F80+F83+F86+F89+F92+F95+F98+F101+F104+F107+F110+F113+F362+F365+F116+F119+F122+F125+F128+F131+F134+F137+F140+F143+F146+F149+F152+F155+F158+F161+F164+F167+F170+F173+F176+F179+F182+F185+F188+F191+F194+F197+F200+F203+F206+F209+F212+F215+F218+F221+F224+F227+F230+F233+F236+F239+F242+F245+F248+F251+F254+F257+F260+F263+F266+F269+F272+F275+F278+F281+F284+F287+F290+F293+F296+F299+F302+F305+F308+F311+F314+F317+F320+F323+F326+F329+F332+F335+F338+F341+F344+F347+F350+F353+F356+F359</f>
        <v>63.106000000000002</v>
      </c>
      <c r="H8" s="44"/>
    </row>
    <row r="9" spans="1:11" s="43" customFormat="1" ht="15.75">
      <c r="A9" s="231"/>
      <c r="B9" s="41" t="s">
        <v>165</v>
      </c>
      <c r="C9" s="149" t="s">
        <v>42</v>
      </c>
      <c r="D9" s="160">
        <f t="shared" si="0"/>
        <v>117</v>
      </c>
      <c r="E9" s="160">
        <f>E12+E15+E18+E21+E24+E27+E30+E33+E36+E39+E42+E45+E48+E51+E54+E57+E60+E63+E66+E69+E72+E75+E78+E81+E84+E87+E90+E93+E96+E99+E102+E105+E108+E111+E114+E363+E366+E117+E120+E123+E126+E129+E132+E135+E138+E141+E144+E147+E150+E153+E156+E159+E162+E165+E168+E171+E174+E177+E180+E183+E186+E189+E192+E195+E198+E201+E204+E207+E210+E213+E216+E219+E222+E225+E228+E258+E261+E264+E300+E303+E306+E309+E312+E315</f>
        <v>30</v>
      </c>
      <c r="F9" s="160">
        <f>F12+F15+F18+F21+F24+F27+F30+F33+F36+F39+F42+F45+F48+F51+F54+F57+F60+F63+F66+F69+F72+F75+F78+F81+F84+F87+F90+F93+F96+F99+F102+F105+F108+F111+F114+F363+F366+F117+F120+F123+F126+F129+F132+F135+F138+F141+F144+F147+F150+F153+F156+F159+F162+F165+F168+F171+F174+F177+F180+F183+F186+F189+F192+F195+F198+F201+F204+F207+F210+F213+F216+F219+F222+F225+F228+F231+F234+F237+F240+F243+F246+F249+F252+F255+F258+F261+F264+F267+F270+F273+F276+F279+F282+F285+F288+F291+F294+F297+F300+F303+F306+F309+F312+F315+F318+F321+F324+F327+F330+F333+F336+F339+F342+F345+F348+F351+F354+F357+F360</f>
        <v>87</v>
      </c>
    </row>
    <row r="10" spans="1:11" s="43" customFormat="1" ht="15.75">
      <c r="A10" s="231"/>
      <c r="B10" s="45"/>
      <c r="C10" s="149" t="s">
        <v>9</v>
      </c>
      <c r="D10" s="167">
        <f t="shared" si="0"/>
        <v>26135.500999999997</v>
      </c>
      <c r="E10" s="167">
        <f>E13+E16+E19+E22+E25+E28+E31+E34+E37+E40+E43+E46+E49+E52+E55+E58+E61+E64+E67+E70+E73+E76+E79+E82+E85+E88+E91+E94+E97+E100+E103+E106+E109+E112+E115+E364+E367+E118+E121+E124+E127+E130+E133+E136+E139+E142+E145+E148+E151+E154+E157+E160+E163+E166+E169+E172+E175+E178+E181+E184+E187+E190+E193+E196+E199+E202+E205+E208+E211+E214+E217+E220+E223+E226+E229+E259+E262+E265+E301+E304+E307+E310+E313+E316</f>
        <v>3499.2579999999998</v>
      </c>
      <c r="F10" s="167">
        <f>F13+F16+F19+F22+F25+F28+F31+F34+F37+F40+F43+F46+F49+F52+F55+F58+F61+F64+F67+F70+F73+F76+F79+F82+F85+F88+F91+F94+F97+F100+F103+F106+F109+F112+F115+F364+F367+F118+F121+F124+F127+F130+F133+F136+F139+F142+F145+F148+F151+F154+F157+F160+F163+F166+F169+F172+F175+F178+F181+F184+F187+F190+F193+F196+F199+F202+F205+F208+F211+F214+F217+F220+F223+F226+F229+F232+F235+F238+F241+F244+F247+F250+F253+F256+F259+F262+F265+F268+F271+F274+F277+F280+F283+F286+F289+F292+F295+F298+F301+F304+F307+F310+F313+F316+F319+F322+F325+F328+F331+F334+F337+F340+F343+F346+F349+F352+F355+F358+F361</f>
        <v>22636.242999999999</v>
      </c>
      <c r="H10" s="46"/>
    </row>
    <row r="11" spans="1:11" s="43" customFormat="1" ht="15.75">
      <c r="A11" s="148" t="s">
        <v>166</v>
      </c>
      <c r="B11" s="163" t="s">
        <v>337</v>
      </c>
      <c r="C11" s="149" t="s">
        <v>12</v>
      </c>
      <c r="D11" s="151">
        <f t="shared" si="0"/>
        <v>0.22600000000000001</v>
      </c>
      <c r="E11" s="152">
        <v>0.22600000000000001</v>
      </c>
      <c r="F11" s="153"/>
      <c r="H11" s="49"/>
    </row>
    <row r="12" spans="1:11" s="51" customFormat="1" ht="15.75">
      <c r="A12" s="148"/>
      <c r="B12" s="50"/>
      <c r="C12" s="149" t="s">
        <v>42</v>
      </c>
      <c r="D12" s="161">
        <f t="shared" si="0"/>
        <v>1</v>
      </c>
      <c r="E12" s="162">
        <v>1</v>
      </c>
      <c r="F12" s="153"/>
      <c r="H12" s="49"/>
    </row>
    <row r="13" spans="1:11" s="53" customFormat="1" ht="15.75">
      <c r="A13" s="148"/>
      <c r="B13" s="52"/>
      <c r="C13" s="149" t="s">
        <v>9</v>
      </c>
      <c r="D13" s="151">
        <f t="shared" si="0"/>
        <v>81.466999999999999</v>
      </c>
      <c r="E13" s="154">
        <v>81.466999999999999</v>
      </c>
      <c r="F13" s="153"/>
      <c r="H13" s="49"/>
    </row>
    <row r="14" spans="1:11" s="53" customFormat="1" ht="15.75">
      <c r="A14" s="148" t="s">
        <v>167</v>
      </c>
      <c r="B14" s="163" t="s">
        <v>336</v>
      </c>
      <c r="C14" s="149" t="s">
        <v>12</v>
      </c>
      <c r="D14" s="151">
        <f t="shared" si="0"/>
        <v>0.35099999999999998</v>
      </c>
      <c r="E14" s="152">
        <v>0.35099999999999998</v>
      </c>
      <c r="F14" s="152"/>
      <c r="G14" s="54"/>
      <c r="H14" s="49"/>
    </row>
    <row r="15" spans="1:11" s="53" customFormat="1" ht="16.5" customHeight="1">
      <c r="A15" s="148"/>
      <c r="B15" s="55"/>
      <c r="C15" s="149" t="s">
        <v>42</v>
      </c>
      <c r="D15" s="161">
        <f t="shared" ref="D15" si="1">E15+F15</f>
        <v>1</v>
      </c>
      <c r="E15" s="162">
        <v>1</v>
      </c>
      <c r="F15" s="152"/>
      <c r="G15" s="54"/>
      <c r="H15" s="49"/>
    </row>
    <row r="16" spans="1:11" s="53" customFormat="1" ht="15.75">
      <c r="A16" s="148"/>
      <c r="B16" s="56"/>
      <c r="C16" s="149" t="s">
        <v>9</v>
      </c>
      <c r="D16" s="151">
        <f t="shared" si="0"/>
        <v>82.805000000000007</v>
      </c>
      <c r="E16" s="152">
        <v>82.805000000000007</v>
      </c>
      <c r="F16" s="152"/>
      <c r="G16" s="54"/>
      <c r="H16" s="49"/>
    </row>
    <row r="17" spans="1:9" s="57" customFormat="1" ht="15.75">
      <c r="A17" s="148" t="s">
        <v>168</v>
      </c>
      <c r="B17" s="163" t="s">
        <v>335</v>
      </c>
      <c r="C17" s="149" t="s">
        <v>12</v>
      </c>
      <c r="D17" s="151">
        <f t="shared" si="0"/>
        <v>0.35099999999999998</v>
      </c>
      <c r="E17" s="152">
        <v>0.35099999999999998</v>
      </c>
      <c r="F17" s="152"/>
      <c r="H17" s="58"/>
    </row>
    <row r="18" spans="1:9" s="57" customFormat="1" ht="15.75">
      <c r="A18" s="148"/>
      <c r="B18" s="55"/>
      <c r="C18" s="149" t="s">
        <v>42</v>
      </c>
      <c r="D18" s="161">
        <f t="shared" ref="D18" si="2">E18+F18</f>
        <v>1</v>
      </c>
      <c r="E18" s="162">
        <v>1</v>
      </c>
      <c r="F18" s="152"/>
      <c r="H18" s="58"/>
    </row>
    <row r="19" spans="1:9" s="57" customFormat="1" ht="15.75">
      <c r="A19" s="148"/>
      <c r="B19" s="55"/>
      <c r="C19" s="149" t="s">
        <v>9</v>
      </c>
      <c r="D19" s="151">
        <f t="shared" si="0"/>
        <v>94.804000000000002</v>
      </c>
      <c r="E19" s="152">
        <v>94.804000000000002</v>
      </c>
      <c r="F19" s="152"/>
      <c r="H19" s="58"/>
    </row>
    <row r="20" spans="1:9" s="57" customFormat="1" ht="15.75">
      <c r="A20" s="148" t="s">
        <v>169</v>
      </c>
      <c r="B20" s="163" t="s">
        <v>338</v>
      </c>
      <c r="C20" s="149" t="s">
        <v>12</v>
      </c>
      <c r="D20" s="151">
        <f t="shared" si="0"/>
        <v>0.32300000000000001</v>
      </c>
      <c r="E20" s="152">
        <v>0.32300000000000001</v>
      </c>
      <c r="F20" s="152"/>
      <c r="H20" s="58"/>
    </row>
    <row r="21" spans="1:9" s="57" customFormat="1" ht="15.75">
      <c r="A21" s="148"/>
      <c r="B21" s="55"/>
      <c r="C21" s="149" t="s">
        <v>42</v>
      </c>
      <c r="D21" s="161">
        <f t="shared" ref="D21" si="3">E21+F21</f>
        <v>1</v>
      </c>
      <c r="E21" s="162">
        <v>1</v>
      </c>
      <c r="F21" s="152"/>
      <c r="H21" s="58"/>
    </row>
    <row r="22" spans="1:9" s="57" customFormat="1" ht="15.75">
      <c r="A22" s="148"/>
      <c r="B22" s="55"/>
      <c r="C22" s="149" t="s">
        <v>9</v>
      </c>
      <c r="D22" s="151">
        <f t="shared" si="0"/>
        <v>72.909000000000006</v>
      </c>
      <c r="E22" s="152">
        <v>72.909000000000006</v>
      </c>
      <c r="F22" s="152"/>
      <c r="H22" s="58"/>
    </row>
    <row r="23" spans="1:9" s="53" customFormat="1" ht="15.75">
      <c r="A23" s="148" t="s">
        <v>170</v>
      </c>
      <c r="B23" s="163" t="s">
        <v>339</v>
      </c>
      <c r="C23" s="149" t="s">
        <v>12</v>
      </c>
      <c r="D23" s="151">
        <f t="shared" si="0"/>
        <v>0.44</v>
      </c>
      <c r="E23" s="152"/>
      <c r="F23" s="152">
        <v>0.44</v>
      </c>
      <c r="G23" s="54"/>
      <c r="H23" s="58"/>
    </row>
    <row r="24" spans="1:9" s="53" customFormat="1" ht="15.75">
      <c r="A24" s="148"/>
      <c r="B24" s="47"/>
      <c r="C24" s="149" t="s">
        <v>42</v>
      </c>
      <c r="D24" s="161">
        <f t="shared" si="0"/>
        <v>1</v>
      </c>
      <c r="E24" s="162"/>
      <c r="F24" s="162">
        <v>1</v>
      </c>
      <c r="G24" s="54"/>
      <c r="H24" s="58"/>
    </row>
    <row r="25" spans="1:9" s="51" customFormat="1" ht="15.75">
      <c r="A25" s="148"/>
      <c r="B25" s="55"/>
      <c r="C25" s="149" t="s">
        <v>9</v>
      </c>
      <c r="D25" s="151">
        <f t="shared" si="0"/>
        <v>111.01</v>
      </c>
      <c r="E25" s="154"/>
      <c r="F25" s="152">
        <v>111.01</v>
      </c>
      <c r="G25" s="59"/>
      <c r="H25" s="58"/>
    </row>
    <row r="26" spans="1:9" s="51" customFormat="1" ht="15.75">
      <c r="A26" s="148" t="s">
        <v>171</v>
      </c>
      <c r="B26" s="163" t="s">
        <v>340</v>
      </c>
      <c r="C26" s="149" t="s">
        <v>12</v>
      </c>
      <c r="D26" s="151">
        <f t="shared" si="0"/>
        <v>0.67200000000000004</v>
      </c>
      <c r="E26" s="152"/>
      <c r="F26" s="152">
        <v>0.67200000000000004</v>
      </c>
      <c r="G26" s="59"/>
      <c r="H26" s="60"/>
    </row>
    <row r="27" spans="1:9" s="53" customFormat="1" ht="15.75">
      <c r="A27" s="148"/>
      <c r="B27" s="47"/>
      <c r="C27" s="149" t="s">
        <v>42</v>
      </c>
      <c r="D27" s="161">
        <f t="shared" ref="D27" si="4">E27+F27</f>
        <v>1</v>
      </c>
      <c r="E27" s="162"/>
      <c r="F27" s="162">
        <v>1</v>
      </c>
      <c r="G27" s="59"/>
      <c r="H27" s="60"/>
    </row>
    <row r="28" spans="1:9" s="53" customFormat="1" ht="15.75">
      <c r="A28" s="148"/>
      <c r="B28" s="55"/>
      <c r="C28" s="149" t="s">
        <v>9</v>
      </c>
      <c r="D28" s="151">
        <f t="shared" si="0"/>
        <v>196.56200000000001</v>
      </c>
      <c r="E28" s="152"/>
      <c r="F28" s="152">
        <f>99.716+96.846</f>
        <v>196.56200000000001</v>
      </c>
      <c r="G28" s="59"/>
      <c r="H28" s="60"/>
    </row>
    <row r="29" spans="1:9" s="53" customFormat="1" ht="15.75">
      <c r="A29" s="148" t="s">
        <v>172</v>
      </c>
      <c r="B29" s="163" t="s">
        <v>341</v>
      </c>
      <c r="C29" s="149" t="s">
        <v>12</v>
      </c>
      <c r="D29" s="151">
        <f t="shared" si="0"/>
        <v>0.47799999999999998</v>
      </c>
      <c r="E29" s="152"/>
      <c r="F29" s="152">
        <v>0.47799999999999998</v>
      </c>
      <c r="G29" s="54"/>
      <c r="H29" s="58"/>
      <c r="I29" s="54"/>
    </row>
    <row r="30" spans="1:9" s="53" customFormat="1" ht="15.75">
      <c r="A30" s="148"/>
      <c r="B30" s="47"/>
      <c r="C30" s="149" t="s">
        <v>42</v>
      </c>
      <c r="D30" s="161">
        <f t="shared" ref="D30" si="5">E30+F30</f>
        <v>1</v>
      </c>
      <c r="E30" s="162"/>
      <c r="F30" s="162">
        <v>1</v>
      </c>
      <c r="G30" s="54"/>
      <c r="H30" s="58"/>
    </row>
    <row r="31" spans="1:9" s="53" customFormat="1" ht="15.75">
      <c r="A31" s="148"/>
      <c r="B31" s="56"/>
      <c r="C31" s="149" t="s">
        <v>9</v>
      </c>
      <c r="D31" s="151">
        <f t="shared" si="0"/>
        <v>179.72800000000001</v>
      </c>
      <c r="E31" s="152"/>
      <c r="F31" s="152">
        <f>94.068+85.66</f>
        <v>179.72800000000001</v>
      </c>
      <c r="G31" s="54"/>
      <c r="H31" s="58"/>
    </row>
    <row r="32" spans="1:9" ht="15.75" customHeight="1">
      <c r="A32" s="148" t="s">
        <v>173</v>
      </c>
      <c r="B32" s="163" t="s">
        <v>342</v>
      </c>
      <c r="C32" s="149" t="s">
        <v>12</v>
      </c>
      <c r="D32" s="151">
        <f t="shared" si="0"/>
        <v>0.55000000000000004</v>
      </c>
      <c r="E32" s="152"/>
      <c r="F32" s="152">
        <v>0.55000000000000004</v>
      </c>
      <c r="H32" s="61"/>
    </row>
    <row r="33" spans="1:8" ht="16.5" customHeight="1">
      <c r="A33" s="148"/>
      <c r="B33" s="55"/>
      <c r="C33" s="149" t="s">
        <v>42</v>
      </c>
      <c r="D33" s="161">
        <f t="shared" ref="D33" si="6">E33+F33</f>
        <v>1</v>
      </c>
      <c r="E33" s="162"/>
      <c r="F33" s="162">
        <v>1</v>
      </c>
      <c r="H33" s="61"/>
    </row>
    <row r="34" spans="1:8" ht="15.75">
      <c r="A34" s="148"/>
      <c r="B34" s="56"/>
      <c r="C34" s="149" t="s">
        <v>9</v>
      </c>
      <c r="D34" s="151">
        <f t="shared" si="0"/>
        <v>191.548</v>
      </c>
      <c r="E34" s="152"/>
      <c r="F34" s="152">
        <f>91.764+99.784</f>
        <v>191.548</v>
      </c>
      <c r="H34" s="61"/>
    </row>
    <row r="35" spans="1:8" s="43" customFormat="1" ht="15.75">
      <c r="A35" s="148" t="s">
        <v>174</v>
      </c>
      <c r="B35" s="163" t="s">
        <v>343</v>
      </c>
      <c r="C35" s="149" t="s">
        <v>12</v>
      </c>
      <c r="D35" s="151">
        <v>1.2529999999999999</v>
      </c>
      <c r="E35" s="152"/>
      <c r="F35" s="153">
        <v>1.2529999999999999</v>
      </c>
      <c r="H35" s="49"/>
    </row>
    <row r="36" spans="1:8" s="51" customFormat="1" ht="15.75">
      <c r="A36" s="148"/>
      <c r="B36" s="50"/>
      <c r="C36" s="149" t="s">
        <v>42</v>
      </c>
      <c r="D36" s="151">
        <v>1</v>
      </c>
      <c r="E36" s="152"/>
      <c r="F36" s="153">
        <v>1</v>
      </c>
      <c r="H36" s="49"/>
    </row>
    <row r="37" spans="1:8" s="53" customFormat="1" ht="15.75">
      <c r="A37" s="148"/>
      <c r="B37" s="52"/>
      <c r="C37" s="149" t="s">
        <v>9</v>
      </c>
      <c r="D37" s="151">
        <v>256.46799999999996</v>
      </c>
      <c r="E37" s="154"/>
      <c r="F37" s="153">
        <v>256.46799999999996</v>
      </c>
      <c r="H37" s="49"/>
    </row>
    <row r="38" spans="1:8" s="53" customFormat="1" ht="15.75">
      <c r="A38" s="148" t="s">
        <v>175</v>
      </c>
      <c r="B38" s="163" t="s">
        <v>344</v>
      </c>
      <c r="C38" s="149" t="s">
        <v>12</v>
      </c>
      <c r="D38" s="151">
        <f t="shared" ref="D38:D101" si="7">E38+F38</f>
        <v>0.57299999999999995</v>
      </c>
      <c r="E38" s="152"/>
      <c r="F38" s="152">
        <v>0.57299999999999995</v>
      </c>
      <c r="G38" s="54"/>
      <c r="H38" s="49"/>
    </row>
    <row r="39" spans="1:8" s="53" customFormat="1" ht="21" customHeight="1">
      <c r="A39" s="148"/>
      <c r="B39" s="55"/>
      <c r="C39" s="149" t="s">
        <v>42</v>
      </c>
      <c r="D39" s="161">
        <f t="shared" si="7"/>
        <v>1</v>
      </c>
      <c r="E39" s="162"/>
      <c r="F39" s="162">
        <v>1</v>
      </c>
      <c r="G39" s="54"/>
      <c r="H39" s="49"/>
    </row>
    <row r="40" spans="1:8" s="53" customFormat="1" ht="15.75">
      <c r="A40" s="148"/>
      <c r="B40" s="56"/>
      <c r="C40" s="149" t="s">
        <v>9</v>
      </c>
      <c r="D40" s="151">
        <f t="shared" si="7"/>
        <v>198.92399999999998</v>
      </c>
      <c r="E40" s="152"/>
      <c r="F40" s="152">
        <f>99.315+99.609</f>
        <v>198.92399999999998</v>
      </c>
      <c r="G40" s="54"/>
      <c r="H40" s="49"/>
    </row>
    <row r="41" spans="1:8" s="57" customFormat="1" ht="15.75">
      <c r="A41" s="148" t="s">
        <v>176</v>
      </c>
      <c r="B41" s="163" t="s">
        <v>345</v>
      </c>
      <c r="C41" s="149" t="s">
        <v>12</v>
      </c>
      <c r="D41" s="151">
        <f t="shared" si="7"/>
        <v>0.628</v>
      </c>
      <c r="E41" s="152"/>
      <c r="F41" s="152">
        <v>0.628</v>
      </c>
      <c r="H41" s="58"/>
    </row>
    <row r="42" spans="1:8" s="57" customFormat="1" ht="15.75">
      <c r="A42" s="148"/>
      <c r="B42" s="55"/>
      <c r="C42" s="149" t="s">
        <v>42</v>
      </c>
      <c r="D42" s="161">
        <f t="shared" si="7"/>
        <v>1</v>
      </c>
      <c r="E42" s="162"/>
      <c r="F42" s="162">
        <v>1</v>
      </c>
      <c r="H42" s="58"/>
    </row>
    <row r="43" spans="1:8" s="57" customFormat="1" ht="15.75">
      <c r="A43" s="148"/>
      <c r="B43" s="55"/>
      <c r="C43" s="149" t="s">
        <v>9</v>
      </c>
      <c r="D43" s="151">
        <f t="shared" si="7"/>
        <v>197.21100000000001</v>
      </c>
      <c r="E43" s="152"/>
      <c r="F43" s="152">
        <f>97.32+99.891</f>
        <v>197.21100000000001</v>
      </c>
      <c r="H43" s="58"/>
    </row>
    <row r="44" spans="1:8" s="57" customFormat="1" ht="15.75">
      <c r="A44" s="148" t="s">
        <v>177</v>
      </c>
      <c r="B44" s="163" t="s">
        <v>346</v>
      </c>
      <c r="C44" s="149" t="s">
        <v>12</v>
      </c>
      <c r="D44" s="151">
        <f t="shared" si="7"/>
        <v>0.37</v>
      </c>
      <c r="E44" s="152"/>
      <c r="F44" s="152">
        <v>0.37</v>
      </c>
      <c r="H44" s="58"/>
    </row>
    <row r="45" spans="1:8" s="57" customFormat="1" ht="15.75">
      <c r="A45" s="148"/>
      <c r="B45" s="55"/>
      <c r="C45" s="149" t="s">
        <v>42</v>
      </c>
      <c r="D45" s="161">
        <f t="shared" si="7"/>
        <v>1</v>
      </c>
      <c r="E45" s="162"/>
      <c r="F45" s="162">
        <v>1</v>
      </c>
      <c r="H45" s="58"/>
    </row>
    <row r="46" spans="1:8" s="57" customFormat="1" ht="15.75">
      <c r="A46" s="148"/>
      <c r="B46" s="55"/>
      <c r="C46" s="149" t="s">
        <v>9</v>
      </c>
      <c r="D46" s="151">
        <f t="shared" si="7"/>
        <v>86.016000000000005</v>
      </c>
      <c r="E46" s="152"/>
      <c r="F46" s="152">
        <v>86.016000000000005</v>
      </c>
      <c r="H46" s="58"/>
    </row>
    <row r="47" spans="1:8" s="53" customFormat="1" ht="15.75">
      <c r="A47" s="148" t="s">
        <v>178</v>
      </c>
      <c r="B47" s="163" t="s">
        <v>347</v>
      </c>
      <c r="C47" s="149" t="s">
        <v>12</v>
      </c>
      <c r="D47" s="151">
        <f t="shared" si="7"/>
        <v>0.39200000000000002</v>
      </c>
      <c r="E47" s="152"/>
      <c r="F47" s="152">
        <v>0.39200000000000002</v>
      </c>
      <c r="G47" s="54"/>
      <c r="H47" s="58"/>
    </row>
    <row r="48" spans="1:8" s="53" customFormat="1" ht="15.75">
      <c r="A48" s="148"/>
      <c r="B48" s="47"/>
      <c r="C48" s="149" t="s">
        <v>42</v>
      </c>
      <c r="D48" s="161">
        <f t="shared" si="7"/>
        <v>1</v>
      </c>
      <c r="E48" s="162"/>
      <c r="F48" s="162">
        <v>1</v>
      </c>
      <c r="G48" s="54"/>
      <c r="H48" s="58"/>
    </row>
    <row r="49" spans="1:9" s="51" customFormat="1" ht="15.75">
      <c r="A49" s="148"/>
      <c r="B49" s="55"/>
      <c r="C49" s="149" t="s">
        <v>9</v>
      </c>
      <c r="D49" s="151">
        <f t="shared" si="7"/>
        <v>99.951999999999998</v>
      </c>
      <c r="E49" s="154"/>
      <c r="F49" s="152">
        <v>99.951999999999998</v>
      </c>
      <c r="G49" s="59"/>
      <c r="H49" s="58"/>
    </row>
    <row r="50" spans="1:9" s="51" customFormat="1" ht="15.75">
      <c r="A50" s="148" t="s">
        <v>179</v>
      </c>
      <c r="B50" s="163" t="s">
        <v>348</v>
      </c>
      <c r="C50" s="149" t="s">
        <v>12</v>
      </c>
      <c r="D50" s="151">
        <f t="shared" si="7"/>
        <v>0.45800000000000002</v>
      </c>
      <c r="E50" s="152"/>
      <c r="F50" s="152">
        <v>0.45800000000000002</v>
      </c>
      <c r="G50" s="59"/>
      <c r="H50" s="58"/>
    </row>
    <row r="51" spans="1:9" s="53" customFormat="1" ht="15.75">
      <c r="A51" s="148"/>
      <c r="B51" s="47"/>
      <c r="C51" s="149" t="s">
        <v>42</v>
      </c>
      <c r="D51" s="161">
        <f t="shared" si="7"/>
        <v>1</v>
      </c>
      <c r="E51" s="162"/>
      <c r="F51" s="162">
        <v>1</v>
      </c>
      <c r="G51" s="59"/>
      <c r="H51" s="58"/>
    </row>
    <row r="52" spans="1:9" s="53" customFormat="1" ht="15.75">
      <c r="A52" s="148"/>
      <c r="B52" s="55"/>
      <c r="C52" s="149" t="s">
        <v>9</v>
      </c>
      <c r="D52" s="151">
        <f t="shared" si="7"/>
        <v>99.953000000000003</v>
      </c>
      <c r="E52" s="152"/>
      <c r="F52" s="152">
        <v>99.953000000000003</v>
      </c>
      <c r="G52" s="59"/>
      <c r="H52" s="58"/>
    </row>
    <row r="53" spans="1:9" s="53" customFormat="1" ht="15.75">
      <c r="A53" s="148" t="s">
        <v>180</v>
      </c>
      <c r="B53" s="163" t="s">
        <v>349</v>
      </c>
      <c r="C53" s="149" t="s">
        <v>12</v>
      </c>
      <c r="D53" s="151">
        <f t="shared" si="7"/>
        <v>0.66800000000000004</v>
      </c>
      <c r="E53" s="152"/>
      <c r="F53" s="152">
        <v>0.66800000000000004</v>
      </c>
      <c r="G53" s="54"/>
      <c r="H53" s="58"/>
      <c r="I53" s="54"/>
    </row>
    <row r="54" spans="1:9" s="53" customFormat="1" ht="15.75">
      <c r="A54" s="148"/>
      <c r="B54" s="47"/>
      <c r="C54" s="149" t="s">
        <v>42</v>
      </c>
      <c r="D54" s="151">
        <f t="shared" si="7"/>
        <v>1</v>
      </c>
      <c r="E54" s="152"/>
      <c r="F54" s="152">
        <v>1</v>
      </c>
      <c r="G54" s="54"/>
      <c r="H54" s="58"/>
    </row>
    <row r="55" spans="1:9" s="53" customFormat="1" ht="15.75">
      <c r="A55" s="148"/>
      <c r="B55" s="56"/>
      <c r="C55" s="149" t="s">
        <v>9</v>
      </c>
      <c r="D55" s="151">
        <f t="shared" si="7"/>
        <v>189.125</v>
      </c>
      <c r="E55" s="152"/>
      <c r="F55" s="152">
        <f>99.442+89.683</f>
        <v>189.125</v>
      </c>
      <c r="G55" s="54"/>
      <c r="H55" s="58"/>
    </row>
    <row r="56" spans="1:9" ht="15.75" customHeight="1">
      <c r="A56" s="148" t="s">
        <v>181</v>
      </c>
      <c r="B56" s="163" t="s">
        <v>350</v>
      </c>
      <c r="C56" s="149" t="s">
        <v>12</v>
      </c>
      <c r="D56" s="151">
        <f t="shared" si="7"/>
        <v>0.46800000000000003</v>
      </c>
      <c r="E56" s="152"/>
      <c r="F56" s="152">
        <v>0.46800000000000003</v>
      </c>
      <c r="H56" s="61"/>
    </row>
    <row r="57" spans="1:9" ht="15.75" customHeight="1">
      <c r="A57" s="148"/>
      <c r="B57" s="55"/>
      <c r="C57" s="149" t="s">
        <v>42</v>
      </c>
      <c r="D57" s="161">
        <f t="shared" si="7"/>
        <v>1</v>
      </c>
      <c r="E57" s="162"/>
      <c r="F57" s="162">
        <v>1</v>
      </c>
      <c r="H57" s="61"/>
    </row>
    <row r="58" spans="1:9" ht="15.75">
      <c r="A58" s="148"/>
      <c r="B58" s="56"/>
      <c r="C58" s="149" t="s">
        <v>9</v>
      </c>
      <c r="D58" s="151">
        <f t="shared" si="7"/>
        <v>99.820999999999998</v>
      </c>
      <c r="E58" s="152"/>
      <c r="F58" s="152">
        <v>99.820999999999998</v>
      </c>
      <c r="H58" s="61"/>
    </row>
    <row r="59" spans="1:9" ht="15.75" customHeight="1">
      <c r="A59" s="148" t="s">
        <v>182</v>
      </c>
      <c r="B59" s="163" t="s">
        <v>351</v>
      </c>
      <c r="C59" s="149" t="s">
        <v>12</v>
      </c>
      <c r="D59" s="151">
        <f t="shared" si="7"/>
        <v>0.49299999999999999</v>
      </c>
      <c r="E59" s="152"/>
      <c r="F59" s="152">
        <v>0.49299999999999999</v>
      </c>
      <c r="G59" s="62"/>
      <c r="H59" s="61"/>
    </row>
    <row r="60" spans="1:9" ht="15.75" customHeight="1">
      <c r="A60" s="148"/>
      <c r="B60" s="55"/>
      <c r="C60" s="149" t="s">
        <v>42</v>
      </c>
      <c r="D60" s="161">
        <f t="shared" si="7"/>
        <v>1</v>
      </c>
      <c r="E60" s="162"/>
      <c r="F60" s="162">
        <v>1</v>
      </c>
      <c r="G60" s="62"/>
      <c r="H60" s="61"/>
    </row>
    <row r="61" spans="1:9" ht="15.75">
      <c r="A61" s="148"/>
      <c r="B61" s="56"/>
      <c r="C61" s="149" t="s">
        <v>9</v>
      </c>
      <c r="D61" s="151">
        <f t="shared" si="7"/>
        <v>145.32300000000001</v>
      </c>
      <c r="E61" s="152"/>
      <c r="F61" s="152">
        <f>64.652+80.671</f>
        <v>145.32300000000001</v>
      </c>
      <c r="G61" s="62"/>
      <c r="H61" s="61"/>
    </row>
    <row r="62" spans="1:9" ht="15.75" customHeight="1">
      <c r="A62" s="148" t="s">
        <v>183</v>
      </c>
      <c r="B62" s="163" t="s">
        <v>352</v>
      </c>
      <c r="C62" s="149" t="s">
        <v>12</v>
      </c>
      <c r="D62" s="151">
        <f t="shared" si="7"/>
        <v>0.40500000000000003</v>
      </c>
      <c r="E62" s="152"/>
      <c r="F62" s="152">
        <v>0.40500000000000003</v>
      </c>
      <c r="H62" s="61"/>
    </row>
    <row r="63" spans="1:9" ht="15.75" customHeight="1">
      <c r="A63" s="148"/>
      <c r="B63" s="55"/>
      <c r="C63" s="149" t="s">
        <v>42</v>
      </c>
      <c r="D63" s="161">
        <f t="shared" si="7"/>
        <v>1</v>
      </c>
      <c r="E63" s="162"/>
      <c r="F63" s="162">
        <v>1</v>
      </c>
      <c r="H63" s="61"/>
    </row>
    <row r="64" spans="1:9" ht="15.75">
      <c r="A64" s="148"/>
      <c r="B64" s="56"/>
      <c r="C64" s="149" t="s">
        <v>9</v>
      </c>
      <c r="D64" s="151">
        <f t="shared" si="7"/>
        <v>136.77000000000001</v>
      </c>
      <c r="E64" s="152"/>
      <c r="F64" s="152">
        <f>48.073+88.697</f>
        <v>136.77000000000001</v>
      </c>
      <c r="H64" s="61"/>
    </row>
    <row r="65" spans="1:8" ht="15.75" customHeight="1">
      <c r="A65" s="148" t="s">
        <v>184</v>
      </c>
      <c r="B65" s="163" t="s">
        <v>353</v>
      </c>
      <c r="C65" s="149" t="s">
        <v>12</v>
      </c>
      <c r="D65" s="151">
        <f t="shared" si="7"/>
        <v>0.40600000000000003</v>
      </c>
      <c r="E65" s="155"/>
      <c r="F65" s="155">
        <v>0.40600000000000003</v>
      </c>
      <c r="H65" s="61"/>
    </row>
    <row r="66" spans="1:8" ht="15.75" customHeight="1">
      <c r="A66" s="148"/>
      <c r="B66" s="55"/>
      <c r="C66" s="149" t="s">
        <v>42</v>
      </c>
      <c r="D66" s="161">
        <f t="shared" si="7"/>
        <v>1</v>
      </c>
      <c r="E66" s="162"/>
      <c r="F66" s="162">
        <v>1</v>
      </c>
      <c r="H66" s="61"/>
    </row>
    <row r="67" spans="1:8" ht="15.75">
      <c r="A67" s="148"/>
      <c r="B67" s="56"/>
      <c r="C67" s="149" t="s">
        <v>9</v>
      </c>
      <c r="D67" s="151">
        <f t="shared" si="7"/>
        <v>99.447000000000003</v>
      </c>
      <c r="E67" s="152"/>
      <c r="F67" s="152">
        <v>99.447000000000003</v>
      </c>
      <c r="H67" s="61"/>
    </row>
    <row r="68" spans="1:8" ht="15.75" customHeight="1">
      <c r="A68" s="148" t="s">
        <v>185</v>
      </c>
      <c r="B68" s="163" t="s">
        <v>354</v>
      </c>
      <c r="C68" s="149" t="s">
        <v>12</v>
      </c>
      <c r="D68" s="151">
        <f t="shared" si="7"/>
        <v>0.45900000000000002</v>
      </c>
      <c r="E68" s="152"/>
      <c r="F68" s="155">
        <v>0.45900000000000002</v>
      </c>
      <c r="G68" s="62"/>
      <c r="H68" s="61"/>
    </row>
    <row r="69" spans="1:8" ht="15.75" customHeight="1">
      <c r="A69" s="148"/>
      <c r="B69" s="55"/>
      <c r="C69" s="149" t="s">
        <v>42</v>
      </c>
      <c r="D69" s="161">
        <f t="shared" si="7"/>
        <v>1</v>
      </c>
      <c r="E69" s="162"/>
      <c r="F69" s="162">
        <v>1</v>
      </c>
      <c r="G69" s="62"/>
      <c r="H69" s="61"/>
    </row>
    <row r="70" spans="1:8" ht="15.75">
      <c r="A70" s="148"/>
      <c r="B70" s="56"/>
      <c r="C70" s="149" t="s">
        <v>9</v>
      </c>
      <c r="D70" s="151">
        <f t="shared" si="7"/>
        <v>99.251999999999995</v>
      </c>
      <c r="E70" s="152"/>
      <c r="F70" s="152">
        <v>99.251999999999995</v>
      </c>
      <c r="G70" s="62"/>
      <c r="H70" s="61"/>
    </row>
    <row r="71" spans="1:8" ht="15.75" customHeight="1">
      <c r="A71" s="148" t="s">
        <v>186</v>
      </c>
      <c r="B71" s="163" t="s">
        <v>355</v>
      </c>
      <c r="C71" s="149" t="s">
        <v>12</v>
      </c>
      <c r="D71" s="151">
        <f t="shared" si="7"/>
        <v>0.35099999999999998</v>
      </c>
      <c r="E71" s="155">
        <v>0.35099999999999998</v>
      </c>
      <c r="F71" s="152"/>
      <c r="H71" s="61"/>
    </row>
    <row r="72" spans="1:8" ht="15.75" customHeight="1">
      <c r="A72" s="148"/>
      <c r="B72" s="55"/>
      <c r="C72" s="149" t="s">
        <v>42</v>
      </c>
      <c r="D72" s="161">
        <f t="shared" si="7"/>
        <v>1</v>
      </c>
      <c r="E72" s="162">
        <v>1</v>
      </c>
      <c r="F72" s="152"/>
      <c r="H72" s="61"/>
    </row>
    <row r="73" spans="1:8" ht="15.75">
      <c r="A73" s="148"/>
      <c r="B73" s="56"/>
      <c r="C73" s="149" t="s">
        <v>9</v>
      </c>
      <c r="D73" s="151">
        <f t="shared" si="7"/>
        <v>96.287999999999997</v>
      </c>
      <c r="E73" s="152">
        <v>96.287999999999997</v>
      </c>
      <c r="F73" s="152"/>
      <c r="H73" s="61"/>
    </row>
    <row r="74" spans="1:8" ht="15.75" customHeight="1">
      <c r="A74" s="148" t="s">
        <v>187</v>
      </c>
      <c r="B74" s="163" t="s">
        <v>356</v>
      </c>
      <c r="C74" s="149" t="s">
        <v>12</v>
      </c>
      <c r="D74" s="151">
        <f t="shared" si="7"/>
        <v>0.316</v>
      </c>
      <c r="E74" s="155">
        <v>0.316</v>
      </c>
      <c r="F74" s="155"/>
      <c r="G74" s="62"/>
      <c r="H74" s="64"/>
    </row>
    <row r="75" spans="1:8" ht="15.75" customHeight="1">
      <c r="A75" s="148"/>
      <c r="B75" s="55"/>
      <c r="C75" s="149" t="s">
        <v>42</v>
      </c>
      <c r="D75" s="161">
        <f t="shared" si="7"/>
        <v>1</v>
      </c>
      <c r="E75" s="162">
        <v>1</v>
      </c>
      <c r="F75" s="155"/>
      <c r="H75" s="64"/>
    </row>
    <row r="76" spans="1:8" ht="15.75">
      <c r="A76" s="148"/>
      <c r="B76" s="56"/>
      <c r="C76" s="149" t="s">
        <v>9</v>
      </c>
      <c r="D76" s="151">
        <f t="shared" si="7"/>
        <v>91.215000000000003</v>
      </c>
      <c r="E76" s="152">
        <v>91.215000000000003</v>
      </c>
      <c r="F76" s="152"/>
      <c r="G76" s="62"/>
      <c r="H76" s="64"/>
    </row>
    <row r="77" spans="1:8" ht="15.75" customHeight="1">
      <c r="A77" s="148" t="s">
        <v>188</v>
      </c>
      <c r="B77" s="163" t="s">
        <v>357</v>
      </c>
      <c r="C77" s="149" t="s">
        <v>12</v>
      </c>
      <c r="D77" s="151">
        <f t="shared" si="7"/>
        <v>0.58099999999999996</v>
      </c>
      <c r="E77" s="152">
        <v>0.58099999999999996</v>
      </c>
      <c r="F77" s="152"/>
      <c r="H77" s="64"/>
    </row>
    <row r="78" spans="1:8" ht="15.75" customHeight="1">
      <c r="A78" s="148"/>
      <c r="B78" s="55"/>
      <c r="C78" s="149" t="s">
        <v>42</v>
      </c>
      <c r="D78" s="161">
        <f t="shared" si="7"/>
        <v>1</v>
      </c>
      <c r="E78" s="162">
        <v>1</v>
      </c>
      <c r="F78" s="152"/>
      <c r="H78" s="64"/>
    </row>
    <row r="79" spans="1:8" ht="15.75">
      <c r="A79" s="148"/>
      <c r="B79" s="56"/>
      <c r="C79" s="149" t="s">
        <v>9</v>
      </c>
      <c r="D79" s="156">
        <f t="shared" si="7"/>
        <v>173.98599999999999</v>
      </c>
      <c r="E79" s="152">
        <v>173.98599999999999</v>
      </c>
      <c r="F79" s="152"/>
      <c r="H79" s="64"/>
    </row>
    <row r="80" spans="1:8" s="43" customFormat="1" ht="15.75">
      <c r="A80" s="148" t="s">
        <v>189</v>
      </c>
      <c r="B80" s="163" t="s">
        <v>358</v>
      </c>
      <c r="C80" s="149" t="s">
        <v>12</v>
      </c>
      <c r="D80" s="151">
        <f t="shared" si="7"/>
        <v>0.40699999999999997</v>
      </c>
      <c r="E80" s="152">
        <v>0.40699999999999997</v>
      </c>
      <c r="F80" s="153"/>
    </row>
    <row r="81" spans="1:6" s="51" customFormat="1" ht="15.75">
      <c r="A81" s="148"/>
      <c r="B81" s="50"/>
      <c r="C81" s="149" t="s">
        <v>42</v>
      </c>
      <c r="D81" s="161">
        <f t="shared" si="7"/>
        <v>1</v>
      </c>
      <c r="E81" s="162">
        <v>1</v>
      </c>
      <c r="F81" s="153"/>
    </row>
    <row r="82" spans="1:6" s="53" customFormat="1" ht="15.75">
      <c r="A82" s="148"/>
      <c r="B82" s="52"/>
      <c r="C82" s="149" t="s">
        <v>9</v>
      </c>
      <c r="D82" s="151">
        <f t="shared" si="7"/>
        <v>81.947000000000003</v>
      </c>
      <c r="E82" s="154">
        <v>81.947000000000003</v>
      </c>
      <c r="F82" s="153"/>
    </row>
    <row r="83" spans="1:6" s="53" customFormat="1" ht="15.75">
      <c r="A83" s="148" t="s">
        <v>190</v>
      </c>
      <c r="B83" s="163" t="s">
        <v>359</v>
      </c>
      <c r="C83" s="149" t="s">
        <v>12</v>
      </c>
      <c r="D83" s="151">
        <f t="shared" si="7"/>
        <v>0.61899999999999999</v>
      </c>
      <c r="E83" s="152">
        <v>0.61899999999999999</v>
      </c>
      <c r="F83" s="152"/>
    </row>
    <row r="84" spans="1:6" s="53" customFormat="1" ht="15.75" customHeight="1">
      <c r="A84" s="148"/>
      <c r="B84" s="55"/>
      <c r="C84" s="149" t="s">
        <v>42</v>
      </c>
      <c r="D84" s="161">
        <f t="shared" si="7"/>
        <v>1</v>
      </c>
      <c r="E84" s="162">
        <v>1</v>
      </c>
      <c r="F84" s="152"/>
    </row>
    <row r="85" spans="1:6" s="53" customFormat="1" ht="15.75">
      <c r="A85" s="148"/>
      <c r="B85" s="56"/>
      <c r="C85" s="149" t="s">
        <v>9</v>
      </c>
      <c r="D85" s="151">
        <f t="shared" si="7"/>
        <v>133.48099999999999</v>
      </c>
      <c r="E85" s="152">
        <v>133.48099999999999</v>
      </c>
      <c r="F85" s="152"/>
    </row>
    <row r="86" spans="1:6" s="57" customFormat="1" ht="15.75">
      <c r="A86" s="148" t="s">
        <v>191</v>
      </c>
      <c r="B86" s="163" t="s">
        <v>360</v>
      </c>
      <c r="C86" s="149" t="s">
        <v>12</v>
      </c>
      <c r="D86" s="151">
        <f t="shared" si="7"/>
        <v>0.316</v>
      </c>
      <c r="E86" s="152">
        <v>0.316</v>
      </c>
      <c r="F86" s="152"/>
    </row>
    <row r="87" spans="1:6" s="57" customFormat="1" ht="15.75">
      <c r="A87" s="148"/>
      <c r="B87" s="55"/>
      <c r="C87" s="149" t="s">
        <v>42</v>
      </c>
      <c r="D87" s="161">
        <f t="shared" si="7"/>
        <v>1</v>
      </c>
      <c r="E87" s="162">
        <v>1</v>
      </c>
      <c r="F87" s="152"/>
    </row>
    <row r="88" spans="1:6" s="57" customFormat="1" ht="15.75">
      <c r="A88" s="148"/>
      <c r="B88" s="55"/>
      <c r="C88" s="149" t="s">
        <v>9</v>
      </c>
      <c r="D88" s="151">
        <f t="shared" si="7"/>
        <v>95.364999999999995</v>
      </c>
      <c r="E88" s="152">
        <v>95.364999999999995</v>
      </c>
      <c r="F88" s="152"/>
    </row>
    <row r="89" spans="1:6" s="57" customFormat="1" ht="15.75">
      <c r="A89" s="148" t="s">
        <v>192</v>
      </c>
      <c r="B89" s="163" t="s">
        <v>361</v>
      </c>
      <c r="C89" s="149" t="s">
        <v>12</v>
      </c>
      <c r="D89" s="151">
        <f t="shared" si="7"/>
        <v>0.39</v>
      </c>
      <c r="E89" s="152"/>
      <c r="F89" s="152">
        <v>0.39</v>
      </c>
    </row>
    <row r="90" spans="1:6" s="57" customFormat="1" ht="15.75">
      <c r="A90" s="148"/>
      <c r="B90" s="55"/>
      <c r="C90" s="149" t="s">
        <v>42</v>
      </c>
      <c r="D90" s="161">
        <f t="shared" ref="D90" si="8">E90+F90</f>
        <v>1</v>
      </c>
      <c r="E90" s="162"/>
      <c r="F90" s="162">
        <v>1</v>
      </c>
    </row>
    <row r="91" spans="1:6" s="57" customFormat="1" ht="15.75">
      <c r="A91" s="148"/>
      <c r="B91" s="55"/>
      <c r="C91" s="149" t="s">
        <v>9</v>
      </c>
      <c r="D91" s="151">
        <f t="shared" si="7"/>
        <v>198.57900000000001</v>
      </c>
      <c r="E91" s="152"/>
      <c r="F91" s="152">
        <f>98.986+99.593</f>
        <v>198.57900000000001</v>
      </c>
    </row>
    <row r="92" spans="1:6" s="53" customFormat="1" ht="15.75">
      <c r="A92" s="148" t="s">
        <v>193</v>
      </c>
      <c r="B92" s="163" t="s">
        <v>362</v>
      </c>
      <c r="C92" s="149" t="s">
        <v>12</v>
      </c>
      <c r="D92" s="151">
        <f t="shared" si="7"/>
        <v>0.48899999999999999</v>
      </c>
      <c r="E92" s="152"/>
      <c r="F92" s="152">
        <v>0.48899999999999999</v>
      </c>
    </row>
    <row r="93" spans="1:6" s="53" customFormat="1" ht="15.75">
      <c r="A93" s="148"/>
      <c r="B93" s="47"/>
      <c r="C93" s="149" t="s">
        <v>42</v>
      </c>
      <c r="D93" s="161">
        <f t="shared" ref="D93" si="9">E93+F93</f>
        <v>1</v>
      </c>
      <c r="E93" s="162"/>
      <c r="F93" s="162">
        <v>1</v>
      </c>
    </row>
    <row r="94" spans="1:6" s="51" customFormat="1" ht="15.75">
      <c r="A94" s="148"/>
      <c r="B94" s="55"/>
      <c r="C94" s="149" t="s">
        <v>9</v>
      </c>
      <c r="D94" s="151">
        <f t="shared" si="7"/>
        <v>257.56299999999999</v>
      </c>
      <c r="E94" s="154"/>
      <c r="F94" s="152">
        <v>257.56299999999999</v>
      </c>
    </row>
    <row r="95" spans="1:6" s="51" customFormat="1" ht="15.75">
      <c r="A95" s="148" t="s">
        <v>194</v>
      </c>
      <c r="B95" s="163" t="s">
        <v>363</v>
      </c>
      <c r="C95" s="149" t="s">
        <v>12</v>
      </c>
      <c r="D95" s="151">
        <f t="shared" si="7"/>
        <v>0.48899999999999999</v>
      </c>
      <c r="E95" s="152"/>
      <c r="F95" s="152">
        <v>0.48899999999999999</v>
      </c>
    </row>
    <row r="96" spans="1:6" s="53" customFormat="1" ht="15.75">
      <c r="A96" s="148"/>
      <c r="B96" s="47"/>
      <c r="C96" s="149" t="s">
        <v>42</v>
      </c>
      <c r="D96" s="161">
        <f t="shared" ref="D96" si="10">E96+F96</f>
        <v>1</v>
      </c>
      <c r="E96" s="162"/>
      <c r="F96" s="162">
        <v>1</v>
      </c>
    </row>
    <row r="97" spans="1:6" s="53" customFormat="1" ht="15.75">
      <c r="A97" s="148"/>
      <c r="B97" s="55"/>
      <c r="C97" s="149" t="s">
        <v>9</v>
      </c>
      <c r="D97" s="151">
        <f t="shared" si="7"/>
        <v>213.102</v>
      </c>
      <c r="E97" s="152"/>
      <c r="F97" s="152">
        <v>213.102</v>
      </c>
    </row>
    <row r="98" spans="1:6" s="53" customFormat="1" ht="15.75">
      <c r="A98" s="148" t="s">
        <v>195</v>
      </c>
      <c r="B98" s="163" t="s">
        <v>364</v>
      </c>
      <c r="C98" s="149" t="s">
        <v>12</v>
      </c>
      <c r="D98" s="151">
        <f t="shared" si="7"/>
        <v>0.40100000000000002</v>
      </c>
      <c r="E98" s="152"/>
      <c r="F98" s="152">
        <v>0.40100000000000002</v>
      </c>
    </row>
    <row r="99" spans="1:6" s="53" customFormat="1" ht="15.75">
      <c r="A99" s="148"/>
      <c r="B99" s="47"/>
      <c r="C99" s="149" t="s">
        <v>42</v>
      </c>
      <c r="D99" s="161">
        <f t="shared" ref="D99" si="11">E99+F99</f>
        <v>1</v>
      </c>
      <c r="E99" s="162"/>
      <c r="F99" s="162">
        <v>1</v>
      </c>
    </row>
    <row r="100" spans="1:6" s="53" customFormat="1" ht="15.75">
      <c r="A100" s="148"/>
      <c r="B100" s="56"/>
      <c r="C100" s="149" t="s">
        <v>9</v>
      </c>
      <c r="D100" s="151">
        <f t="shared" si="7"/>
        <v>165.68100000000001</v>
      </c>
      <c r="E100" s="152"/>
      <c r="F100" s="152">
        <v>165.68100000000001</v>
      </c>
    </row>
    <row r="101" spans="1:6" ht="15.75" customHeight="1">
      <c r="A101" s="148" t="s">
        <v>196</v>
      </c>
      <c r="B101" s="163" t="s">
        <v>365</v>
      </c>
      <c r="C101" s="149" t="s">
        <v>12</v>
      </c>
      <c r="D101" s="151">
        <f t="shared" si="7"/>
        <v>0.46800000000000003</v>
      </c>
      <c r="E101" s="152"/>
      <c r="F101" s="152">
        <v>0.46800000000000003</v>
      </c>
    </row>
    <row r="102" spans="1:6" ht="16.5" customHeight="1">
      <c r="A102" s="148"/>
      <c r="B102" s="55"/>
      <c r="C102" s="149" t="s">
        <v>42</v>
      </c>
      <c r="D102" s="151">
        <f t="shared" ref="D102:D367" si="12">E102+F102</f>
        <v>1</v>
      </c>
      <c r="E102" s="152"/>
      <c r="F102" s="152">
        <v>1</v>
      </c>
    </row>
    <row r="103" spans="1:6" ht="15.75">
      <c r="A103" s="148"/>
      <c r="B103" s="56"/>
      <c r="C103" s="149" t="s">
        <v>9</v>
      </c>
      <c r="D103" s="151">
        <f t="shared" si="12"/>
        <v>246.41200000000001</v>
      </c>
      <c r="E103" s="152"/>
      <c r="F103" s="152">
        <v>246.41200000000001</v>
      </c>
    </row>
    <row r="104" spans="1:6" ht="15.75" customHeight="1">
      <c r="A104" s="148" t="s">
        <v>197</v>
      </c>
      <c r="B104" s="163" t="s">
        <v>366</v>
      </c>
      <c r="C104" s="149" t="s">
        <v>12</v>
      </c>
      <c r="D104" s="151">
        <f t="shared" si="12"/>
        <v>0.46800000000000003</v>
      </c>
      <c r="E104" s="152"/>
      <c r="F104" s="152">
        <v>0.46800000000000003</v>
      </c>
    </row>
    <row r="105" spans="1:6" ht="15.75" customHeight="1">
      <c r="A105" s="148"/>
      <c r="B105" s="55"/>
      <c r="C105" s="149" t="s">
        <v>42</v>
      </c>
      <c r="D105" s="161">
        <f t="shared" si="12"/>
        <v>1</v>
      </c>
      <c r="E105" s="162"/>
      <c r="F105" s="162">
        <v>1</v>
      </c>
    </row>
    <row r="106" spans="1:6" ht="15.75">
      <c r="A106" s="148"/>
      <c r="B106" s="56"/>
      <c r="C106" s="149" t="s">
        <v>9</v>
      </c>
      <c r="D106" s="151">
        <f t="shared" si="12"/>
        <v>247.99199999999999</v>
      </c>
      <c r="E106" s="152"/>
      <c r="F106" s="152">
        <v>247.99199999999999</v>
      </c>
    </row>
    <row r="107" spans="1:6" ht="15.75" customHeight="1">
      <c r="A107" s="148" t="s">
        <v>198</v>
      </c>
      <c r="B107" s="163" t="s">
        <v>367</v>
      </c>
      <c r="C107" s="149" t="s">
        <v>12</v>
      </c>
      <c r="D107" s="151">
        <f t="shared" si="12"/>
        <v>0.46800000000000003</v>
      </c>
      <c r="E107" s="152"/>
      <c r="F107" s="152">
        <v>0.46800000000000003</v>
      </c>
    </row>
    <row r="108" spans="1:6" ht="15.75" customHeight="1">
      <c r="A108" s="148"/>
      <c r="B108" s="55"/>
      <c r="C108" s="149" t="s">
        <v>42</v>
      </c>
      <c r="D108" s="161">
        <f t="shared" si="12"/>
        <v>1</v>
      </c>
      <c r="E108" s="162"/>
      <c r="F108" s="162">
        <v>1</v>
      </c>
    </row>
    <row r="109" spans="1:6" ht="15.75">
      <c r="A109" s="148"/>
      <c r="B109" s="56"/>
      <c r="C109" s="149" t="s">
        <v>9</v>
      </c>
      <c r="D109" s="151">
        <f t="shared" si="12"/>
        <v>243.18600000000001</v>
      </c>
      <c r="E109" s="152"/>
      <c r="F109" s="152">
        <v>243.18600000000001</v>
      </c>
    </row>
    <row r="110" spans="1:6" ht="15.75" customHeight="1">
      <c r="A110" s="148" t="s">
        <v>199</v>
      </c>
      <c r="B110" s="163" t="s">
        <v>368</v>
      </c>
      <c r="C110" s="149" t="s">
        <v>12</v>
      </c>
      <c r="D110" s="151">
        <f t="shared" si="12"/>
        <v>0.74299999999999999</v>
      </c>
      <c r="E110" s="155"/>
      <c r="F110" s="155">
        <v>0.74299999999999999</v>
      </c>
    </row>
    <row r="111" spans="1:6" ht="15.75" customHeight="1">
      <c r="A111" s="148"/>
      <c r="B111" s="55"/>
      <c r="C111" s="149" t="s">
        <v>42</v>
      </c>
      <c r="D111" s="161">
        <f t="shared" si="12"/>
        <v>1</v>
      </c>
      <c r="E111" s="162"/>
      <c r="F111" s="162">
        <v>1</v>
      </c>
    </row>
    <row r="112" spans="1:6" ht="16.5" customHeight="1">
      <c r="A112" s="148"/>
      <c r="B112" s="56"/>
      <c r="C112" s="149" t="s">
        <v>9</v>
      </c>
      <c r="D112" s="151">
        <f t="shared" si="12"/>
        <v>224.74</v>
      </c>
      <c r="E112" s="152"/>
      <c r="F112" s="152">
        <v>224.74</v>
      </c>
    </row>
    <row r="113" spans="1:14" ht="15.75" customHeight="1">
      <c r="A113" s="148" t="s">
        <v>200</v>
      </c>
      <c r="B113" s="163" t="s">
        <v>369</v>
      </c>
      <c r="C113" s="149" t="s">
        <v>12</v>
      </c>
      <c r="D113" s="151">
        <f t="shared" si="12"/>
        <v>0.36299999999999999</v>
      </c>
      <c r="E113" s="152"/>
      <c r="F113" s="155">
        <v>0.36299999999999999</v>
      </c>
    </row>
    <row r="114" spans="1:14" ht="15.75" customHeight="1">
      <c r="A114" s="148"/>
      <c r="B114" s="55"/>
      <c r="C114" s="149" t="s">
        <v>42</v>
      </c>
      <c r="D114" s="161">
        <f t="shared" si="12"/>
        <v>1</v>
      </c>
      <c r="E114" s="162"/>
      <c r="F114" s="162">
        <v>1</v>
      </c>
    </row>
    <row r="115" spans="1:14" ht="15.75">
      <c r="A115" s="148"/>
      <c r="B115" s="66"/>
      <c r="C115" s="157" t="s">
        <v>9</v>
      </c>
      <c r="D115" s="158">
        <f t="shared" si="12"/>
        <v>133.22999999999999</v>
      </c>
      <c r="E115" s="159"/>
      <c r="F115" s="159">
        <v>133.22999999999999</v>
      </c>
    </row>
    <row r="116" spans="1:14" s="43" customFormat="1" ht="15.75">
      <c r="A116" s="148" t="s">
        <v>201</v>
      </c>
      <c r="B116" s="163" t="s">
        <v>370</v>
      </c>
      <c r="C116" s="149" t="s">
        <v>12</v>
      </c>
      <c r="D116" s="151">
        <f>E116+F116</f>
        <v>0.64</v>
      </c>
      <c r="E116" s="152"/>
      <c r="F116" s="153">
        <v>0.64</v>
      </c>
      <c r="H116" s="49"/>
    </row>
    <row r="117" spans="1:14" s="51" customFormat="1" ht="15.75">
      <c r="A117" s="148"/>
      <c r="B117" s="50"/>
      <c r="C117" s="149" t="s">
        <v>42</v>
      </c>
      <c r="D117" s="161">
        <f t="shared" ref="D117" si="13">E117+F117</f>
        <v>1</v>
      </c>
      <c r="E117" s="162"/>
      <c r="F117" s="162">
        <v>1</v>
      </c>
      <c r="H117" s="49"/>
    </row>
    <row r="118" spans="1:14" s="53" customFormat="1" ht="15.75">
      <c r="A118" s="148"/>
      <c r="B118" s="52"/>
      <c r="C118" s="149" t="s">
        <v>9</v>
      </c>
      <c r="D118" s="151">
        <f t="shared" ref="D118" si="14">E118+F118</f>
        <v>328.62099999999998</v>
      </c>
      <c r="E118" s="154"/>
      <c r="F118" s="153">
        <v>328.62099999999998</v>
      </c>
      <c r="H118" s="49"/>
      <c r="I118" s="67"/>
      <c r="J118" s="67"/>
      <c r="K118" s="58"/>
      <c r="L118" s="67"/>
      <c r="M118" s="67"/>
      <c r="N118" s="67"/>
    </row>
    <row r="119" spans="1:14" s="53" customFormat="1" ht="15.75">
      <c r="A119" s="148" t="s">
        <v>202</v>
      </c>
      <c r="B119" s="163" t="s">
        <v>371</v>
      </c>
      <c r="C119" s="149" t="s">
        <v>12</v>
      </c>
      <c r="D119" s="151">
        <f>E119+F119</f>
        <v>0.30199999999999999</v>
      </c>
      <c r="E119" s="152"/>
      <c r="F119" s="152">
        <v>0.30199999999999999</v>
      </c>
      <c r="G119" s="54"/>
      <c r="H119" s="49"/>
      <c r="I119" s="67"/>
      <c r="J119" s="67"/>
      <c r="K119" s="67"/>
      <c r="L119" s="67"/>
      <c r="M119" s="67"/>
      <c r="N119" s="67"/>
    </row>
    <row r="120" spans="1:14" s="53" customFormat="1" ht="15.75" customHeight="1">
      <c r="A120" s="148"/>
      <c r="B120" s="55"/>
      <c r="C120" s="149" t="s">
        <v>42</v>
      </c>
      <c r="D120" s="161">
        <f t="shared" ref="D120" si="15">E120+F120</f>
        <v>1</v>
      </c>
      <c r="E120" s="162"/>
      <c r="F120" s="162">
        <v>1</v>
      </c>
      <c r="G120" s="54"/>
      <c r="H120" s="49"/>
      <c r="I120" s="67"/>
      <c r="J120" s="67"/>
      <c r="K120" s="67"/>
      <c r="L120" s="67"/>
      <c r="M120" s="67"/>
      <c r="N120" s="67"/>
    </row>
    <row r="121" spans="1:14" s="53" customFormat="1" ht="15.75">
      <c r="A121" s="148"/>
      <c r="B121" s="56"/>
      <c r="C121" s="149" t="s">
        <v>9</v>
      </c>
      <c r="D121" s="151">
        <f t="shared" ref="D121:D154" si="16">E121+F121</f>
        <v>214.28200000000001</v>
      </c>
      <c r="E121" s="152"/>
      <c r="F121" s="152">
        <v>214.28200000000001</v>
      </c>
      <c r="G121" s="54"/>
      <c r="H121" s="49"/>
      <c r="I121" s="67"/>
      <c r="J121" s="67"/>
      <c r="K121" s="67"/>
      <c r="L121" s="67"/>
      <c r="M121" s="67"/>
      <c r="N121" s="67"/>
    </row>
    <row r="122" spans="1:14" s="57" customFormat="1" ht="15.75">
      <c r="A122" s="148" t="s">
        <v>203</v>
      </c>
      <c r="B122" s="163" t="s">
        <v>372</v>
      </c>
      <c r="C122" s="149" t="s">
        <v>12</v>
      </c>
      <c r="D122" s="151">
        <f t="shared" si="16"/>
        <v>0.42799999999999999</v>
      </c>
      <c r="E122" s="152"/>
      <c r="F122" s="152">
        <v>0.42799999999999999</v>
      </c>
      <c r="H122" s="58"/>
      <c r="I122" s="67"/>
      <c r="J122" s="67"/>
      <c r="K122" s="67"/>
      <c r="L122" s="67"/>
      <c r="M122" s="67"/>
      <c r="N122" s="67"/>
    </row>
    <row r="123" spans="1:14" s="57" customFormat="1" ht="15.75">
      <c r="A123" s="148"/>
      <c r="B123" s="55"/>
      <c r="C123" s="149" t="s">
        <v>42</v>
      </c>
      <c r="D123" s="161">
        <f t="shared" si="16"/>
        <v>1</v>
      </c>
      <c r="E123" s="162"/>
      <c r="F123" s="162">
        <v>1</v>
      </c>
      <c r="H123" s="58"/>
      <c r="I123" s="67"/>
      <c r="J123" s="67"/>
      <c r="K123" s="67"/>
      <c r="L123" s="67"/>
      <c r="M123" s="67"/>
      <c r="N123" s="67"/>
    </row>
    <row r="124" spans="1:14" s="57" customFormat="1" ht="15.75">
      <c r="A124" s="148"/>
      <c r="B124" s="55"/>
      <c r="C124" s="149" t="s">
        <v>9</v>
      </c>
      <c r="D124" s="151">
        <f t="shared" si="16"/>
        <v>271.61099999999999</v>
      </c>
      <c r="E124" s="152"/>
      <c r="F124" s="152">
        <v>271.61099999999999</v>
      </c>
      <c r="H124" s="58"/>
      <c r="I124" s="67"/>
      <c r="J124" s="67"/>
      <c r="K124" s="67"/>
      <c r="L124" s="67"/>
      <c r="M124" s="67"/>
      <c r="N124" s="67"/>
    </row>
    <row r="125" spans="1:14" s="57" customFormat="1" ht="15.75">
      <c r="A125" s="148" t="s">
        <v>204</v>
      </c>
      <c r="B125" s="163" t="s">
        <v>373</v>
      </c>
      <c r="C125" s="149" t="s">
        <v>12</v>
      </c>
      <c r="D125" s="151">
        <f t="shared" si="16"/>
        <v>0.58199999999999996</v>
      </c>
      <c r="E125" s="152"/>
      <c r="F125" s="152">
        <v>0.58199999999999996</v>
      </c>
      <c r="H125" s="58"/>
      <c r="I125" s="58"/>
      <c r="J125" s="67"/>
      <c r="K125" s="67"/>
      <c r="L125" s="58"/>
      <c r="M125" s="67"/>
      <c r="N125" s="67"/>
    </row>
    <row r="126" spans="1:14" s="57" customFormat="1" ht="15.75">
      <c r="A126" s="148"/>
      <c r="B126" s="55"/>
      <c r="C126" s="149" t="s">
        <v>42</v>
      </c>
      <c r="D126" s="161">
        <f t="shared" si="16"/>
        <v>1</v>
      </c>
      <c r="E126" s="162"/>
      <c r="F126" s="162">
        <v>1</v>
      </c>
      <c r="H126" s="58"/>
      <c r="I126" s="58"/>
      <c r="J126" s="67"/>
      <c r="K126" s="67"/>
      <c r="L126" s="67"/>
      <c r="M126" s="67"/>
      <c r="N126" s="67"/>
    </row>
    <row r="127" spans="1:14" s="57" customFormat="1" ht="15.75">
      <c r="A127" s="148"/>
      <c r="B127" s="55"/>
      <c r="C127" s="149" t="s">
        <v>9</v>
      </c>
      <c r="D127" s="151">
        <f t="shared" si="16"/>
        <v>287.59399999999999</v>
      </c>
      <c r="E127" s="152"/>
      <c r="F127" s="152">
        <v>287.59399999999999</v>
      </c>
      <c r="H127" s="58"/>
      <c r="I127" s="58"/>
      <c r="J127" s="67"/>
      <c r="K127" s="67"/>
      <c r="L127" s="67"/>
      <c r="M127" s="67"/>
      <c r="N127" s="67"/>
    </row>
    <row r="128" spans="1:14" s="53" customFormat="1" ht="15.75">
      <c r="A128" s="148" t="s">
        <v>205</v>
      </c>
      <c r="B128" s="163" t="s">
        <v>374</v>
      </c>
      <c r="C128" s="149" t="s">
        <v>12</v>
      </c>
      <c r="D128" s="151">
        <f t="shared" si="16"/>
        <v>0.66700000000000004</v>
      </c>
      <c r="E128" s="152"/>
      <c r="F128" s="152">
        <v>0.66700000000000004</v>
      </c>
      <c r="G128" s="54"/>
      <c r="H128" s="58"/>
      <c r="I128" s="67"/>
      <c r="J128" s="67"/>
      <c r="K128" s="67"/>
      <c r="L128" s="67"/>
      <c r="M128" s="67"/>
      <c r="N128" s="67"/>
    </row>
    <row r="129" spans="1:14" s="53" customFormat="1" ht="15.75">
      <c r="A129" s="148"/>
      <c r="B129" s="47"/>
      <c r="C129" s="149" t="s">
        <v>42</v>
      </c>
      <c r="D129" s="161">
        <f t="shared" si="16"/>
        <v>1</v>
      </c>
      <c r="E129" s="162"/>
      <c r="F129" s="162">
        <v>1</v>
      </c>
      <c r="G129" s="54"/>
      <c r="H129" s="58"/>
      <c r="I129" s="67"/>
      <c r="J129" s="67"/>
      <c r="K129" s="67"/>
      <c r="L129" s="67"/>
      <c r="M129" s="67"/>
      <c r="N129" s="67"/>
    </row>
    <row r="130" spans="1:14" s="51" customFormat="1" ht="15.75">
      <c r="A130" s="148"/>
      <c r="B130" s="55"/>
      <c r="C130" s="149" t="s">
        <v>9</v>
      </c>
      <c r="D130" s="151">
        <f t="shared" si="16"/>
        <v>399.35500000000002</v>
      </c>
      <c r="E130" s="154"/>
      <c r="F130" s="152">
        <v>399.35500000000002</v>
      </c>
      <c r="G130" s="59"/>
      <c r="H130" s="58"/>
      <c r="I130" s="68"/>
      <c r="J130" s="68"/>
      <c r="K130" s="68"/>
      <c r="L130" s="68"/>
      <c r="M130" s="68"/>
      <c r="N130" s="68"/>
    </row>
    <row r="131" spans="1:14" s="51" customFormat="1" ht="15.75">
      <c r="A131" s="148" t="s">
        <v>206</v>
      </c>
      <c r="B131" s="163" t="s">
        <v>375</v>
      </c>
      <c r="C131" s="149" t="s">
        <v>12</v>
      </c>
      <c r="D131" s="151">
        <f t="shared" si="16"/>
        <v>0.55300000000000005</v>
      </c>
      <c r="E131" s="152"/>
      <c r="F131" s="152">
        <v>0.55300000000000005</v>
      </c>
      <c r="G131" s="59"/>
      <c r="H131" s="58"/>
      <c r="I131" s="68"/>
      <c r="J131" s="68"/>
      <c r="K131" s="68"/>
      <c r="L131" s="68"/>
      <c r="M131" s="68"/>
      <c r="N131" s="68"/>
    </row>
    <row r="132" spans="1:14" s="53" customFormat="1" ht="15.75">
      <c r="A132" s="148"/>
      <c r="B132" s="47"/>
      <c r="C132" s="149" t="s">
        <v>42</v>
      </c>
      <c r="D132" s="161">
        <f t="shared" si="16"/>
        <v>1</v>
      </c>
      <c r="E132" s="162"/>
      <c r="F132" s="162">
        <v>1</v>
      </c>
      <c r="G132" s="59"/>
      <c r="H132" s="58"/>
      <c r="I132" s="67"/>
      <c r="J132" s="67"/>
      <c r="K132" s="67"/>
      <c r="L132" s="67"/>
      <c r="M132" s="67"/>
      <c r="N132" s="67"/>
    </row>
    <row r="133" spans="1:14" s="53" customFormat="1" ht="15.75">
      <c r="A133" s="148"/>
      <c r="B133" s="55"/>
      <c r="C133" s="149" t="s">
        <v>9</v>
      </c>
      <c r="D133" s="151">
        <f t="shared" si="16"/>
        <v>241.36799999999999</v>
      </c>
      <c r="E133" s="152"/>
      <c r="F133" s="152">
        <v>241.36799999999999</v>
      </c>
      <c r="G133" s="59"/>
      <c r="H133" s="58"/>
      <c r="I133" s="67"/>
      <c r="J133" s="67"/>
      <c r="K133" s="67"/>
      <c r="L133" s="67"/>
      <c r="M133" s="67"/>
      <c r="N133" s="67"/>
    </row>
    <row r="134" spans="1:14" s="53" customFormat="1" ht="15.75">
      <c r="A134" s="148" t="s">
        <v>207</v>
      </c>
      <c r="B134" s="163" t="s">
        <v>376</v>
      </c>
      <c r="C134" s="149" t="s">
        <v>12</v>
      </c>
      <c r="D134" s="151">
        <f t="shared" si="16"/>
        <v>0.76400000000000001</v>
      </c>
      <c r="E134" s="152"/>
      <c r="F134" s="152">
        <v>0.76400000000000001</v>
      </c>
      <c r="G134" s="54"/>
      <c r="H134" s="58"/>
      <c r="I134" s="58"/>
      <c r="J134" s="67"/>
      <c r="K134" s="67"/>
      <c r="L134" s="67"/>
      <c r="M134" s="67"/>
      <c r="N134" s="67"/>
    </row>
    <row r="135" spans="1:14" s="53" customFormat="1" ht="15.75">
      <c r="A135" s="148"/>
      <c r="B135" s="47"/>
      <c r="C135" s="149" t="s">
        <v>42</v>
      </c>
      <c r="D135" s="161">
        <f t="shared" si="16"/>
        <v>1</v>
      </c>
      <c r="E135" s="162"/>
      <c r="F135" s="162">
        <v>1</v>
      </c>
      <c r="G135" s="54"/>
      <c r="H135" s="58"/>
      <c r="I135" s="58"/>
      <c r="J135" s="67"/>
      <c r="K135" s="67"/>
      <c r="L135" s="67"/>
      <c r="M135" s="67"/>
      <c r="N135" s="67"/>
    </row>
    <row r="136" spans="1:14" s="53" customFormat="1" ht="15.75">
      <c r="A136" s="148"/>
      <c r="B136" s="56"/>
      <c r="C136" s="149" t="s">
        <v>9</v>
      </c>
      <c r="D136" s="151">
        <f t="shared" si="16"/>
        <v>337.37099999999998</v>
      </c>
      <c r="E136" s="152"/>
      <c r="F136" s="152">
        <v>337.37099999999998</v>
      </c>
      <c r="G136" s="54"/>
      <c r="H136" s="58"/>
      <c r="I136" s="58"/>
      <c r="J136" s="67"/>
      <c r="K136" s="67"/>
      <c r="L136" s="67"/>
      <c r="M136" s="67"/>
      <c r="N136" s="67"/>
    </row>
    <row r="137" spans="1:14" ht="15" customHeight="1">
      <c r="A137" s="148" t="s">
        <v>208</v>
      </c>
      <c r="B137" s="163" t="s">
        <v>377</v>
      </c>
      <c r="C137" s="149" t="s">
        <v>12</v>
      </c>
      <c r="D137" s="151">
        <f t="shared" si="16"/>
        <v>1.01</v>
      </c>
      <c r="E137" s="152"/>
      <c r="F137" s="152">
        <v>1.01</v>
      </c>
      <c r="H137" s="61"/>
      <c r="I137" s="64"/>
      <c r="J137" s="64"/>
      <c r="K137" s="64"/>
      <c r="L137" s="64"/>
      <c r="M137" s="64"/>
      <c r="N137" s="64"/>
    </row>
    <row r="138" spans="1:14" ht="15.75" customHeight="1">
      <c r="A138" s="148"/>
      <c r="B138" s="55"/>
      <c r="C138" s="149" t="s">
        <v>42</v>
      </c>
      <c r="D138" s="161">
        <f t="shared" si="16"/>
        <v>1</v>
      </c>
      <c r="E138" s="162"/>
      <c r="F138" s="162">
        <v>1</v>
      </c>
      <c r="H138" s="61"/>
      <c r="I138" s="64"/>
      <c r="J138" s="64"/>
      <c r="K138" s="64"/>
      <c r="L138" s="64"/>
      <c r="M138" s="64"/>
      <c r="N138" s="64"/>
    </row>
    <row r="139" spans="1:14" ht="15.75">
      <c r="A139" s="148"/>
      <c r="B139" s="56"/>
      <c r="C139" s="149" t="s">
        <v>9</v>
      </c>
      <c r="D139" s="151">
        <f t="shared" si="16"/>
        <v>462.15899999999999</v>
      </c>
      <c r="E139" s="152"/>
      <c r="F139" s="152">
        <v>462.15899999999999</v>
      </c>
      <c r="H139" s="61"/>
      <c r="I139" s="61"/>
      <c r="J139" s="64"/>
      <c r="K139" s="64"/>
      <c r="L139" s="64"/>
      <c r="M139" s="64"/>
      <c r="N139" s="64"/>
    </row>
    <row r="140" spans="1:14" ht="15.75" customHeight="1">
      <c r="A140" s="148" t="s">
        <v>209</v>
      </c>
      <c r="B140" s="163" t="s">
        <v>378</v>
      </c>
      <c r="C140" s="149" t="s">
        <v>12</v>
      </c>
      <c r="D140" s="151">
        <f t="shared" si="16"/>
        <v>0.38300000000000001</v>
      </c>
      <c r="E140" s="152">
        <v>0.38300000000000001</v>
      </c>
      <c r="F140" s="152"/>
      <c r="G140" s="62"/>
      <c r="H140" s="61"/>
      <c r="I140" s="61"/>
      <c r="J140" s="64"/>
      <c r="K140" s="64"/>
      <c r="L140" s="64"/>
      <c r="M140" s="64"/>
      <c r="N140" s="64"/>
    </row>
    <row r="141" spans="1:14" ht="15.75" customHeight="1">
      <c r="A141" s="148"/>
      <c r="B141" s="55"/>
      <c r="C141" s="149" t="s">
        <v>42</v>
      </c>
      <c r="D141" s="161">
        <f t="shared" si="16"/>
        <v>1</v>
      </c>
      <c r="E141" s="162">
        <v>1</v>
      </c>
      <c r="F141" s="152"/>
      <c r="G141" s="62"/>
      <c r="H141" s="61"/>
      <c r="I141" s="61"/>
      <c r="J141" s="64"/>
      <c r="K141" s="64"/>
      <c r="L141" s="64"/>
      <c r="M141" s="64"/>
      <c r="N141" s="64"/>
    </row>
    <row r="142" spans="1:14" ht="15.75">
      <c r="A142" s="148"/>
      <c r="B142" s="56"/>
      <c r="C142" s="149" t="s">
        <v>9</v>
      </c>
      <c r="D142" s="151">
        <f t="shared" si="16"/>
        <v>159.10400000000001</v>
      </c>
      <c r="E142" s="152">
        <v>159.10400000000001</v>
      </c>
      <c r="F142" s="152"/>
      <c r="G142" s="62"/>
      <c r="H142" s="61"/>
      <c r="I142" s="64"/>
      <c r="J142" s="64"/>
      <c r="K142" s="64"/>
      <c r="L142" s="64"/>
      <c r="M142" s="64"/>
      <c r="N142" s="64"/>
    </row>
    <row r="143" spans="1:14" ht="15.75" customHeight="1">
      <c r="A143" s="148" t="s">
        <v>210</v>
      </c>
      <c r="B143" s="163" t="s">
        <v>379</v>
      </c>
      <c r="C143" s="149" t="s">
        <v>12</v>
      </c>
      <c r="D143" s="151">
        <f t="shared" si="16"/>
        <v>0.432</v>
      </c>
      <c r="E143" s="152">
        <v>0.432</v>
      </c>
      <c r="F143" s="152"/>
      <c r="H143" s="61"/>
      <c r="I143" s="64"/>
      <c r="J143" s="64"/>
      <c r="K143" s="64"/>
      <c r="L143" s="64"/>
      <c r="M143" s="64"/>
      <c r="N143" s="64"/>
    </row>
    <row r="144" spans="1:14" ht="15.75" customHeight="1">
      <c r="A144" s="148"/>
      <c r="B144" s="55"/>
      <c r="C144" s="149" t="s">
        <v>42</v>
      </c>
      <c r="D144" s="161">
        <f t="shared" si="16"/>
        <v>1</v>
      </c>
      <c r="E144" s="162">
        <v>1</v>
      </c>
      <c r="F144" s="152"/>
      <c r="H144" s="61"/>
      <c r="I144" s="64"/>
      <c r="J144" s="64"/>
      <c r="K144" s="64"/>
      <c r="L144" s="64"/>
      <c r="M144" s="64"/>
      <c r="N144" s="64"/>
    </row>
    <row r="145" spans="1:14" ht="15.75">
      <c r="A145" s="148"/>
      <c r="B145" s="56"/>
      <c r="C145" s="149" t="s">
        <v>9</v>
      </c>
      <c r="D145" s="151">
        <f t="shared" si="16"/>
        <v>171.083</v>
      </c>
      <c r="E145" s="152">
        <v>171.083</v>
      </c>
      <c r="F145" s="152"/>
      <c r="H145" s="61"/>
      <c r="I145" s="64"/>
      <c r="J145" s="64"/>
      <c r="K145" s="64"/>
      <c r="L145" s="64"/>
      <c r="M145" s="64"/>
      <c r="N145" s="64"/>
    </row>
    <row r="146" spans="1:14" ht="15.75" customHeight="1">
      <c r="A146" s="148" t="s">
        <v>211</v>
      </c>
      <c r="B146" s="163" t="s">
        <v>380</v>
      </c>
      <c r="C146" s="149" t="s">
        <v>12</v>
      </c>
      <c r="D146" s="151">
        <f t="shared" si="16"/>
        <v>0.33300000000000002</v>
      </c>
      <c r="E146" s="155">
        <v>0.33300000000000002</v>
      </c>
      <c r="F146" s="155"/>
      <c r="H146" s="61"/>
      <c r="I146" s="64"/>
      <c r="J146" s="64"/>
      <c r="K146" s="64"/>
      <c r="L146" s="64"/>
      <c r="M146" s="64"/>
      <c r="N146" s="64"/>
    </row>
    <row r="147" spans="1:14" ht="15.75" customHeight="1">
      <c r="A147" s="148"/>
      <c r="B147" s="55"/>
      <c r="C147" s="149" t="s">
        <v>42</v>
      </c>
      <c r="D147" s="161">
        <f t="shared" si="16"/>
        <v>1</v>
      </c>
      <c r="E147" s="162">
        <v>1</v>
      </c>
      <c r="F147" s="155"/>
      <c r="H147" s="61"/>
      <c r="I147" s="64"/>
      <c r="J147" s="64"/>
      <c r="K147" s="64"/>
      <c r="L147" s="64"/>
      <c r="M147" s="64"/>
      <c r="N147" s="64"/>
    </row>
    <row r="148" spans="1:14" ht="15.75">
      <c r="A148" s="148"/>
      <c r="B148" s="56"/>
      <c r="C148" s="149" t="s">
        <v>9</v>
      </c>
      <c r="D148" s="151">
        <f t="shared" si="16"/>
        <v>144.68299999999999</v>
      </c>
      <c r="E148" s="152">
        <v>144.68299999999999</v>
      </c>
      <c r="F148" s="152"/>
      <c r="H148" s="61"/>
      <c r="I148" s="64"/>
      <c r="J148" s="64"/>
      <c r="K148" s="64"/>
      <c r="L148" s="64"/>
      <c r="M148" s="64"/>
      <c r="N148" s="64"/>
    </row>
    <row r="149" spans="1:14" ht="15.75" customHeight="1">
      <c r="A149" s="148" t="s">
        <v>212</v>
      </c>
      <c r="B149" s="163" t="s">
        <v>381</v>
      </c>
      <c r="C149" s="149" t="s">
        <v>12</v>
      </c>
      <c r="D149" s="151">
        <f t="shared" si="16"/>
        <v>0.52600000000000002</v>
      </c>
      <c r="E149" s="152">
        <v>0.52600000000000002</v>
      </c>
      <c r="F149" s="155"/>
      <c r="G149" s="62"/>
      <c r="H149" s="61"/>
      <c r="I149" s="64"/>
      <c r="J149" s="64"/>
      <c r="K149" s="64"/>
      <c r="L149" s="64"/>
      <c r="M149" s="64"/>
      <c r="N149" s="64"/>
    </row>
    <row r="150" spans="1:14" ht="15.75" customHeight="1">
      <c r="A150" s="148"/>
      <c r="B150" s="55"/>
      <c r="C150" s="149" t="s">
        <v>42</v>
      </c>
      <c r="D150" s="161">
        <f t="shared" si="16"/>
        <v>1</v>
      </c>
      <c r="E150" s="162">
        <v>1</v>
      </c>
      <c r="F150" s="155"/>
      <c r="G150" s="62"/>
      <c r="H150" s="61"/>
      <c r="I150" s="64"/>
      <c r="J150" s="64"/>
      <c r="K150" s="64"/>
      <c r="L150" s="64"/>
      <c r="M150" s="64"/>
      <c r="N150" s="64"/>
    </row>
    <row r="151" spans="1:14" ht="15.75">
      <c r="A151" s="148"/>
      <c r="B151" s="56"/>
      <c r="C151" s="149" t="s">
        <v>9</v>
      </c>
      <c r="D151" s="151">
        <f t="shared" si="16"/>
        <v>235.74299999999999</v>
      </c>
      <c r="E151" s="152">
        <v>235.74299999999999</v>
      </c>
      <c r="F151" s="152"/>
      <c r="G151" s="62"/>
      <c r="H151" s="61"/>
      <c r="I151" s="64"/>
      <c r="J151" s="64"/>
      <c r="K151" s="64"/>
      <c r="L151" s="64"/>
      <c r="M151" s="64"/>
      <c r="N151" s="64"/>
    </row>
    <row r="152" spans="1:14" ht="15.75" customHeight="1">
      <c r="A152" s="148" t="s">
        <v>213</v>
      </c>
      <c r="B152" s="163" t="s">
        <v>382</v>
      </c>
      <c r="C152" s="149" t="s">
        <v>12</v>
      </c>
      <c r="D152" s="151">
        <f t="shared" si="16"/>
        <v>0.34599999999999997</v>
      </c>
      <c r="E152" s="155">
        <v>0.34599999999999997</v>
      </c>
      <c r="F152" s="152"/>
      <c r="H152" s="61"/>
      <c r="I152" s="64"/>
      <c r="J152" s="64"/>
      <c r="K152" s="64"/>
      <c r="L152" s="64"/>
      <c r="M152" s="64"/>
      <c r="N152" s="64"/>
    </row>
    <row r="153" spans="1:14" ht="15.75" customHeight="1">
      <c r="A153" s="148"/>
      <c r="B153" s="55"/>
      <c r="C153" s="149" t="s">
        <v>42</v>
      </c>
      <c r="D153" s="161">
        <f t="shared" si="16"/>
        <v>1</v>
      </c>
      <c r="E153" s="162">
        <v>1</v>
      </c>
      <c r="F153" s="152"/>
      <c r="H153" s="61"/>
    </row>
    <row r="154" spans="1:14" ht="15.75">
      <c r="A154" s="148"/>
      <c r="B154" s="56"/>
      <c r="C154" s="149" t="s">
        <v>9</v>
      </c>
      <c r="D154" s="151">
        <f t="shared" si="16"/>
        <v>92.932000000000002</v>
      </c>
      <c r="E154" s="152">
        <v>92.932000000000002</v>
      </c>
      <c r="F154" s="152"/>
      <c r="H154" s="61"/>
    </row>
    <row r="155" spans="1:14" ht="15.75" customHeight="1">
      <c r="A155" s="148" t="s">
        <v>214</v>
      </c>
      <c r="B155" s="163" t="s">
        <v>383</v>
      </c>
      <c r="C155" s="149" t="s">
        <v>12</v>
      </c>
      <c r="D155" s="151">
        <v>0.312</v>
      </c>
      <c r="E155" s="155">
        <v>0.312</v>
      </c>
      <c r="F155" s="155"/>
      <c r="G155" s="62"/>
      <c r="H155" s="64"/>
    </row>
    <row r="156" spans="1:14" ht="15.75" customHeight="1">
      <c r="A156" s="148"/>
      <c r="B156" s="55"/>
      <c r="C156" s="149" t="s">
        <v>42</v>
      </c>
      <c r="D156" s="161">
        <f t="shared" ref="D156" si="17">E156+F156</f>
        <v>1</v>
      </c>
      <c r="E156" s="162">
        <v>1</v>
      </c>
      <c r="F156" s="155"/>
      <c r="H156" s="64"/>
    </row>
    <row r="157" spans="1:14" ht="15.75">
      <c r="A157" s="148"/>
      <c r="B157" s="56"/>
      <c r="C157" s="149" t="s">
        <v>9</v>
      </c>
      <c r="D157" s="151">
        <v>92.578999999999994</v>
      </c>
      <c r="E157" s="152">
        <v>92.578999999999994</v>
      </c>
      <c r="F157" s="152"/>
      <c r="G157" s="62"/>
      <c r="H157" s="64"/>
    </row>
    <row r="158" spans="1:14" ht="15.75" customHeight="1">
      <c r="A158" s="148" t="s">
        <v>215</v>
      </c>
      <c r="B158" s="163" t="s">
        <v>384</v>
      </c>
      <c r="C158" s="149" t="s">
        <v>12</v>
      </c>
      <c r="D158" s="151">
        <v>0.312</v>
      </c>
      <c r="E158" s="152">
        <v>0.312</v>
      </c>
      <c r="F158" s="152"/>
      <c r="H158" s="64"/>
    </row>
    <row r="159" spans="1:14" ht="15.75" customHeight="1">
      <c r="A159" s="148"/>
      <c r="B159" s="55"/>
      <c r="C159" s="149" t="s">
        <v>42</v>
      </c>
      <c r="D159" s="161">
        <f t="shared" ref="D159" si="18">E159+F159</f>
        <v>1</v>
      </c>
      <c r="E159" s="162">
        <v>1</v>
      </c>
      <c r="F159" s="152"/>
      <c r="H159" s="64"/>
    </row>
    <row r="160" spans="1:14" ht="15.75">
      <c r="A160" s="148"/>
      <c r="B160" s="56"/>
      <c r="C160" s="149" t="s">
        <v>9</v>
      </c>
      <c r="D160" s="156">
        <v>92.98</v>
      </c>
      <c r="E160" s="152">
        <v>92.98</v>
      </c>
      <c r="F160" s="152"/>
      <c r="H160" s="64"/>
    </row>
    <row r="161" spans="1:8" ht="15.75" customHeight="1">
      <c r="A161" s="148" t="s">
        <v>216</v>
      </c>
      <c r="B161" s="163" t="s">
        <v>385</v>
      </c>
      <c r="C161" s="149" t="s">
        <v>12</v>
      </c>
      <c r="D161" s="156">
        <v>1.0189999999999999</v>
      </c>
      <c r="E161" s="152">
        <v>1.0189999999999999</v>
      </c>
      <c r="F161" s="152"/>
      <c r="H161" s="61"/>
    </row>
    <row r="162" spans="1:8" ht="15.75" customHeight="1">
      <c r="A162" s="148"/>
      <c r="B162" s="55"/>
      <c r="C162" s="149" t="s">
        <v>42</v>
      </c>
      <c r="D162" s="161">
        <f t="shared" ref="D162" si="19">E162+F162</f>
        <v>1</v>
      </c>
      <c r="E162" s="162">
        <v>1</v>
      </c>
      <c r="F162" s="152"/>
      <c r="H162" s="61"/>
    </row>
    <row r="163" spans="1:8" ht="15.75">
      <c r="A163" s="148"/>
      <c r="B163" s="56"/>
      <c r="C163" s="149" t="s">
        <v>9</v>
      </c>
      <c r="D163" s="156">
        <v>259.67599999999999</v>
      </c>
      <c r="E163" s="152">
        <v>259.67599999999999</v>
      </c>
      <c r="F163" s="152"/>
      <c r="H163" s="61"/>
    </row>
    <row r="164" spans="1:8" ht="15.75" customHeight="1">
      <c r="A164" s="148" t="s">
        <v>217</v>
      </c>
      <c r="B164" s="163" t="s">
        <v>386</v>
      </c>
      <c r="C164" s="149" t="s">
        <v>12</v>
      </c>
      <c r="D164" s="156">
        <v>0.371</v>
      </c>
      <c r="E164" s="152">
        <v>0.371</v>
      </c>
      <c r="F164" s="155"/>
      <c r="H164" s="64"/>
    </row>
    <row r="165" spans="1:8" ht="15.75" customHeight="1">
      <c r="A165" s="148"/>
      <c r="B165" s="55"/>
      <c r="C165" s="149" t="s">
        <v>42</v>
      </c>
      <c r="D165" s="161">
        <f t="shared" ref="D165" si="20">E165+F165</f>
        <v>1</v>
      </c>
      <c r="E165" s="162">
        <v>1</v>
      </c>
      <c r="F165" s="155"/>
      <c r="H165" s="64"/>
    </row>
    <row r="166" spans="1:8" ht="15.75">
      <c r="A166" s="148"/>
      <c r="B166" s="56"/>
      <c r="C166" s="149" t="s">
        <v>9</v>
      </c>
      <c r="D166" s="156">
        <v>90.757999999999996</v>
      </c>
      <c r="E166" s="152">
        <v>90.757999999999996</v>
      </c>
      <c r="F166" s="152"/>
      <c r="H166" s="64"/>
    </row>
    <row r="167" spans="1:8" ht="15.75" customHeight="1">
      <c r="A167" s="148" t="s">
        <v>218</v>
      </c>
      <c r="B167" s="163" t="s">
        <v>387</v>
      </c>
      <c r="C167" s="149" t="s">
        <v>12</v>
      </c>
      <c r="D167" s="156">
        <v>0.65200000000000002</v>
      </c>
      <c r="E167" s="152"/>
      <c r="F167" s="155">
        <v>0.65200000000000002</v>
      </c>
    </row>
    <row r="168" spans="1:8" ht="15.75" customHeight="1">
      <c r="A168" s="148"/>
      <c r="B168" s="55"/>
      <c r="C168" s="149" t="s">
        <v>42</v>
      </c>
      <c r="D168" s="161">
        <f t="shared" ref="D168" si="21">E168+F168</f>
        <v>1</v>
      </c>
      <c r="E168" s="162"/>
      <c r="F168" s="162">
        <v>1</v>
      </c>
    </row>
    <row r="169" spans="1:8" ht="15.75">
      <c r="A169" s="148"/>
      <c r="B169" s="56"/>
      <c r="C169" s="149" t="s">
        <v>9</v>
      </c>
      <c r="D169" s="156">
        <v>278.46499999999997</v>
      </c>
      <c r="E169" s="152"/>
      <c r="F169" s="152">
        <v>278.46499999999997</v>
      </c>
    </row>
    <row r="170" spans="1:8" ht="15.75" customHeight="1">
      <c r="A170" s="148" t="s">
        <v>219</v>
      </c>
      <c r="B170" s="163" t="s">
        <v>388</v>
      </c>
      <c r="C170" s="149" t="s">
        <v>12</v>
      </c>
      <c r="D170" s="156">
        <v>0.32600000000000001</v>
      </c>
      <c r="E170" s="152"/>
      <c r="F170" s="155">
        <v>0.32600000000000001</v>
      </c>
    </row>
    <row r="171" spans="1:8" ht="15.75" customHeight="1">
      <c r="A171" s="148"/>
      <c r="B171" s="55"/>
      <c r="C171" s="149" t="s">
        <v>42</v>
      </c>
      <c r="D171" s="161">
        <f t="shared" ref="D171" si="22">E171+F171</f>
        <v>1</v>
      </c>
      <c r="E171" s="162"/>
      <c r="F171" s="162">
        <v>1</v>
      </c>
    </row>
    <row r="172" spans="1:8" ht="15.75">
      <c r="A172" s="148"/>
      <c r="B172" s="56"/>
      <c r="C172" s="149" t="s">
        <v>9</v>
      </c>
      <c r="D172" s="156">
        <v>200.114</v>
      </c>
      <c r="E172" s="152"/>
      <c r="F172" s="152">
        <v>200.114</v>
      </c>
    </row>
    <row r="173" spans="1:8" ht="15.75" customHeight="1">
      <c r="A173" s="148" t="s">
        <v>220</v>
      </c>
      <c r="B173" s="163" t="s">
        <v>389</v>
      </c>
      <c r="C173" s="149" t="s">
        <v>12</v>
      </c>
      <c r="D173" s="156">
        <v>0.96199999999999997</v>
      </c>
      <c r="E173" s="152"/>
      <c r="F173" s="155">
        <v>0.96199999999999997</v>
      </c>
    </row>
    <row r="174" spans="1:8" ht="15.75" customHeight="1">
      <c r="A174" s="148"/>
      <c r="B174" s="55"/>
      <c r="C174" s="149" t="s">
        <v>42</v>
      </c>
      <c r="D174" s="161">
        <f t="shared" ref="D174" si="23">E174+F174</f>
        <v>1</v>
      </c>
      <c r="E174" s="162"/>
      <c r="F174" s="162">
        <v>1</v>
      </c>
    </row>
    <row r="175" spans="1:8" ht="15.75">
      <c r="A175" s="148"/>
      <c r="B175" s="56"/>
      <c r="C175" s="149" t="s">
        <v>9</v>
      </c>
      <c r="D175" s="156">
        <v>256.21800000000002</v>
      </c>
      <c r="E175" s="152"/>
      <c r="F175" s="152">
        <v>256.21800000000002</v>
      </c>
    </row>
    <row r="176" spans="1:8" ht="15.75" customHeight="1">
      <c r="A176" s="148" t="s">
        <v>221</v>
      </c>
      <c r="B176" s="163" t="s">
        <v>390</v>
      </c>
      <c r="C176" s="149" t="s">
        <v>12</v>
      </c>
      <c r="D176" s="156">
        <v>0.96199999999999997</v>
      </c>
      <c r="E176" s="152"/>
      <c r="F176" s="155">
        <v>0.96199999999999997</v>
      </c>
    </row>
    <row r="177" spans="1:6" ht="15.75" customHeight="1">
      <c r="A177" s="148"/>
      <c r="B177" s="55"/>
      <c r="C177" s="149" t="s">
        <v>42</v>
      </c>
      <c r="D177" s="161">
        <f t="shared" ref="D177" si="24">E177+F177</f>
        <v>1</v>
      </c>
      <c r="E177" s="162"/>
      <c r="F177" s="162">
        <v>1</v>
      </c>
    </row>
    <row r="178" spans="1:6" ht="15.75">
      <c r="A178" s="148"/>
      <c r="B178" s="56"/>
      <c r="C178" s="149" t="s">
        <v>9</v>
      </c>
      <c r="D178" s="156">
        <v>260.95600000000002</v>
      </c>
      <c r="E178" s="152"/>
      <c r="F178" s="152">
        <v>260.95600000000002</v>
      </c>
    </row>
    <row r="179" spans="1:6" ht="15.75" customHeight="1">
      <c r="A179" s="148" t="s">
        <v>222</v>
      </c>
      <c r="B179" s="163" t="s">
        <v>391</v>
      </c>
      <c r="C179" s="149" t="s">
        <v>12</v>
      </c>
      <c r="D179" s="156">
        <v>0.47099999999999997</v>
      </c>
      <c r="E179" s="152"/>
      <c r="F179" s="155">
        <v>0.47099999999999997</v>
      </c>
    </row>
    <row r="180" spans="1:6" ht="15.75" customHeight="1">
      <c r="A180" s="148"/>
      <c r="B180" s="55"/>
      <c r="C180" s="149" t="s">
        <v>42</v>
      </c>
      <c r="D180" s="161">
        <f t="shared" ref="D180" si="25">E180+F180</f>
        <v>1</v>
      </c>
      <c r="E180" s="162"/>
      <c r="F180" s="162">
        <v>1</v>
      </c>
    </row>
    <row r="181" spans="1:6" ht="15.75">
      <c r="A181" s="148"/>
      <c r="B181" s="56"/>
      <c r="C181" s="149" t="s">
        <v>9</v>
      </c>
      <c r="D181" s="156">
        <v>159.91999999999999</v>
      </c>
      <c r="E181" s="152"/>
      <c r="F181" s="152">
        <v>159.91999999999999</v>
      </c>
    </row>
    <row r="182" spans="1:6" ht="15.75" customHeight="1">
      <c r="A182" s="148" t="s">
        <v>223</v>
      </c>
      <c r="B182" s="163" t="s">
        <v>392</v>
      </c>
      <c r="C182" s="149" t="s">
        <v>12</v>
      </c>
      <c r="D182" s="156">
        <v>0.378</v>
      </c>
      <c r="E182" s="152"/>
      <c r="F182" s="155">
        <v>0.378</v>
      </c>
    </row>
    <row r="183" spans="1:6" ht="15.75" customHeight="1">
      <c r="A183" s="148"/>
      <c r="B183" s="55"/>
      <c r="C183" s="149" t="s">
        <v>42</v>
      </c>
      <c r="D183" s="161">
        <f t="shared" ref="D183" si="26">E183+F183</f>
        <v>1</v>
      </c>
      <c r="E183" s="162"/>
      <c r="F183" s="162">
        <v>1</v>
      </c>
    </row>
    <row r="184" spans="1:6" ht="15.75">
      <c r="A184" s="148"/>
      <c r="B184" s="56"/>
      <c r="C184" s="149" t="s">
        <v>9</v>
      </c>
      <c r="D184" s="156">
        <v>275.733</v>
      </c>
      <c r="E184" s="152"/>
      <c r="F184" s="152">
        <v>275.733</v>
      </c>
    </row>
    <row r="185" spans="1:6" ht="15.75" customHeight="1">
      <c r="A185" s="148" t="s">
        <v>224</v>
      </c>
      <c r="B185" s="163" t="s">
        <v>393</v>
      </c>
      <c r="C185" s="149" t="s">
        <v>12</v>
      </c>
      <c r="D185" s="156">
        <v>0.69799999999999995</v>
      </c>
      <c r="E185" s="152"/>
      <c r="F185" s="155">
        <v>0.69799999999999995</v>
      </c>
    </row>
    <row r="186" spans="1:6" ht="15.75" customHeight="1">
      <c r="A186" s="148"/>
      <c r="B186" s="55"/>
      <c r="C186" s="149" t="s">
        <v>42</v>
      </c>
      <c r="D186" s="161">
        <f t="shared" ref="D186" si="27">E186+F186</f>
        <v>1</v>
      </c>
      <c r="E186" s="162"/>
      <c r="F186" s="162">
        <v>1</v>
      </c>
    </row>
    <row r="187" spans="1:6" ht="15.75">
      <c r="A187" s="148"/>
      <c r="B187" s="56"/>
      <c r="C187" s="149" t="s">
        <v>9</v>
      </c>
      <c r="D187" s="156">
        <v>308.64</v>
      </c>
      <c r="E187" s="152"/>
      <c r="F187" s="152">
        <v>308.64</v>
      </c>
    </row>
    <row r="188" spans="1:6" ht="15.75" customHeight="1">
      <c r="A188" s="148" t="s">
        <v>225</v>
      </c>
      <c r="B188" s="163" t="s">
        <v>394</v>
      </c>
      <c r="C188" s="149" t="s">
        <v>12</v>
      </c>
      <c r="D188" s="156">
        <v>0.49199999999999999</v>
      </c>
      <c r="E188" s="152"/>
      <c r="F188" s="155">
        <v>0.49199999999999999</v>
      </c>
    </row>
    <row r="189" spans="1:6" ht="15.75" customHeight="1">
      <c r="A189" s="148"/>
      <c r="B189" s="55"/>
      <c r="C189" s="149" t="s">
        <v>42</v>
      </c>
      <c r="D189" s="161">
        <f t="shared" ref="D189" si="28">E189+F189</f>
        <v>1</v>
      </c>
      <c r="E189" s="162"/>
      <c r="F189" s="162">
        <v>1</v>
      </c>
    </row>
    <row r="190" spans="1:6" ht="15.75">
      <c r="A190" s="148"/>
      <c r="B190" s="56"/>
      <c r="C190" s="149" t="s">
        <v>9</v>
      </c>
      <c r="D190" s="156">
        <v>238.49799999999999</v>
      </c>
      <c r="E190" s="166"/>
      <c r="F190" s="166">
        <v>238.49799999999999</v>
      </c>
    </row>
    <row r="191" spans="1:6" ht="15.75" customHeight="1">
      <c r="A191" s="148" t="s">
        <v>226</v>
      </c>
      <c r="B191" s="163" t="s">
        <v>395</v>
      </c>
      <c r="C191" s="149" t="s">
        <v>12</v>
      </c>
      <c r="D191" s="151">
        <f t="shared" ref="D191:D193" si="29">E191+F191</f>
        <v>0.47699999999999998</v>
      </c>
      <c r="E191" s="155"/>
      <c r="F191" s="152">
        <v>0.47699999999999998</v>
      </c>
    </row>
    <row r="192" spans="1:6" ht="15.75" customHeight="1">
      <c r="A192" s="148"/>
      <c r="B192" s="55"/>
      <c r="C192" s="149" t="s">
        <v>42</v>
      </c>
      <c r="D192" s="161">
        <f t="shared" si="29"/>
        <v>1</v>
      </c>
      <c r="E192" s="162"/>
      <c r="F192" s="162">
        <v>1</v>
      </c>
    </row>
    <row r="193" spans="1:6" ht="15.75">
      <c r="A193" s="148"/>
      <c r="B193" s="56"/>
      <c r="C193" s="149" t="s">
        <v>9</v>
      </c>
      <c r="D193" s="151">
        <f t="shared" si="29"/>
        <v>183.011</v>
      </c>
      <c r="E193" s="152"/>
      <c r="F193" s="152">
        <v>183.011</v>
      </c>
    </row>
    <row r="194" spans="1:6" ht="15.75" customHeight="1">
      <c r="A194" s="148" t="s">
        <v>227</v>
      </c>
      <c r="B194" s="163" t="s">
        <v>396</v>
      </c>
      <c r="C194" s="149" t="s">
        <v>12</v>
      </c>
      <c r="D194" s="151">
        <f>E194+F194</f>
        <v>0.85</v>
      </c>
      <c r="E194" s="152"/>
      <c r="F194" s="153">
        <v>0.85</v>
      </c>
    </row>
    <row r="195" spans="1:6" ht="15.75" customHeight="1">
      <c r="A195" s="148"/>
      <c r="B195" s="50"/>
      <c r="C195" s="149" t="s">
        <v>42</v>
      </c>
      <c r="D195" s="161">
        <f t="shared" ref="D195" si="30">E195+F195</f>
        <v>1</v>
      </c>
      <c r="E195" s="162"/>
      <c r="F195" s="162">
        <v>1</v>
      </c>
    </row>
    <row r="196" spans="1:6" ht="15.75" customHeight="1">
      <c r="A196" s="148"/>
      <c r="B196" s="52"/>
      <c r="C196" s="149" t="s">
        <v>9</v>
      </c>
      <c r="D196" s="151">
        <f t="shared" ref="D196" si="31">E196+F196</f>
        <v>340.16699999999997</v>
      </c>
      <c r="E196" s="154"/>
      <c r="F196" s="153">
        <v>340.16699999999997</v>
      </c>
    </row>
    <row r="197" spans="1:6" ht="15.75" customHeight="1">
      <c r="A197" s="148" t="s">
        <v>228</v>
      </c>
      <c r="B197" s="163" t="s">
        <v>397</v>
      </c>
      <c r="C197" s="149" t="s">
        <v>12</v>
      </c>
      <c r="D197" s="151">
        <f>E197+F197</f>
        <v>0.36299999999999999</v>
      </c>
      <c r="E197" s="152"/>
      <c r="F197" s="152">
        <v>0.36299999999999999</v>
      </c>
    </row>
    <row r="198" spans="1:6" ht="15.75" customHeight="1">
      <c r="A198" s="148"/>
      <c r="B198" s="55"/>
      <c r="C198" s="149" t="s">
        <v>42</v>
      </c>
      <c r="D198" s="161">
        <f t="shared" ref="D198" si="32">E198+F198</f>
        <v>1</v>
      </c>
      <c r="E198" s="162"/>
      <c r="F198" s="162">
        <v>1</v>
      </c>
    </row>
    <row r="199" spans="1:6" ht="15.75">
      <c r="A199" s="148"/>
      <c r="B199" s="56"/>
      <c r="C199" s="149" t="s">
        <v>9</v>
      </c>
      <c r="D199" s="151">
        <f t="shared" ref="D199:D226" si="33">E199+F199</f>
        <v>156.15600000000001</v>
      </c>
      <c r="E199" s="152"/>
      <c r="F199" s="152">
        <v>156.15600000000001</v>
      </c>
    </row>
    <row r="200" spans="1:6" ht="15.75" customHeight="1">
      <c r="A200" s="148" t="s">
        <v>229</v>
      </c>
      <c r="B200" s="163" t="s">
        <v>398</v>
      </c>
      <c r="C200" s="149" t="s">
        <v>12</v>
      </c>
      <c r="D200" s="151">
        <f t="shared" si="33"/>
        <v>0.36299999999999999</v>
      </c>
      <c r="E200" s="152"/>
      <c r="F200" s="152">
        <v>0.36299999999999999</v>
      </c>
    </row>
    <row r="201" spans="1:6" ht="15.75" customHeight="1">
      <c r="A201" s="148"/>
      <c r="B201" s="55"/>
      <c r="C201" s="149" t="s">
        <v>42</v>
      </c>
      <c r="D201" s="161">
        <f t="shared" si="33"/>
        <v>1</v>
      </c>
      <c r="E201" s="162"/>
      <c r="F201" s="162">
        <v>1</v>
      </c>
    </row>
    <row r="202" spans="1:6" ht="15.75" customHeight="1">
      <c r="A202" s="148"/>
      <c r="B202" s="55"/>
      <c r="C202" s="149" t="s">
        <v>9</v>
      </c>
      <c r="D202" s="151">
        <f t="shared" si="33"/>
        <v>173.358</v>
      </c>
      <c r="E202" s="152"/>
      <c r="F202" s="152">
        <v>173.358</v>
      </c>
    </row>
    <row r="203" spans="1:6" ht="15.75" customHeight="1">
      <c r="A203" s="148" t="s">
        <v>230</v>
      </c>
      <c r="B203" s="163" t="s">
        <v>399</v>
      </c>
      <c r="C203" s="149" t="s">
        <v>12</v>
      </c>
      <c r="D203" s="151">
        <f t="shared" si="33"/>
        <v>0.46</v>
      </c>
      <c r="E203" s="152"/>
      <c r="F203" s="152">
        <v>0.46</v>
      </c>
    </row>
    <row r="204" spans="1:6" ht="15.75" customHeight="1">
      <c r="A204" s="148"/>
      <c r="B204" s="55"/>
      <c r="C204" s="149" t="s">
        <v>42</v>
      </c>
      <c r="D204" s="161">
        <f t="shared" si="33"/>
        <v>1</v>
      </c>
      <c r="E204" s="162"/>
      <c r="F204" s="162">
        <v>1</v>
      </c>
    </row>
    <row r="205" spans="1:6" ht="15.75" customHeight="1">
      <c r="A205" s="148"/>
      <c r="B205" s="55"/>
      <c r="C205" s="149" t="s">
        <v>9</v>
      </c>
      <c r="D205" s="151">
        <f t="shared" si="33"/>
        <v>169.13900000000001</v>
      </c>
      <c r="E205" s="152"/>
      <c r="F205" s="152">
        <v>169.13900000000001</v>
      </c>
    </row>
    <row r="206" spans="1:6" ht="15.75" customHeight="1">
      <c r="A206" s="148" t="s">
        <v>231</v>
      </c>
      <c r="B206" s="163" t="s">
        <v>400</v>
      </c>
      <c r="C206" s="149" t="s">
        <v>12</v>
      </c>
      <c r="D206" s="151">
        <f t="shared" si="33"/>
        <v>0.66900000000000004</v>
      </c>
      <c r="E206" s="152"/>
      <c r="F206" s="152">
        <v>0.66900000000000004</v>
      </c>
    </row>
    <row r="207" spans="1:6" ht="15.75" customHeight="1">
      <c r="A207" s="148"/>
      <c r="B207" s="47"/>
      <c r="C207" s="149" t="s">
        <v>42</v>
      </c>
      <c r="D207" s="161">
        <f t="shared" si="33"/>
        <v>1</v>
      </c>
      <c r="E207" s="162"/>
      <c r="F207" s="162">
        <v>1</v>
      </c>
    </row>
    <row r="208" spans="1:6" ht="15.75" customHeight="1">
      <c r="A208" s="148"/>
      <c r="B208" s="55"/>
      <c r="C208" s="149" t="s">
        <v>9</v>
      </c>
      <c r="D208" s="151">
        <f t="shared" si="33"/>
        <v>313.01499999999999</v>
      </c>
      <c r="E208" s="154"/>
      <c r="F208" s="152">
        <v>313.01499999999999</v>
      </c>
    </row>
    <row r="209" spans="1:6" ht="15.75" customHeight="1">
      <c r="A209" s="148" t="s">
        <v>232</v>
      </c>
      <c r="B209" s="163" t="s">
        <v>401</v>
      </c>
      <c r="C209" s="149" t="s">
        <v>12</v>
      </c>
      <c r="D209" s="151">
        <f t="shared" si="33"/>
        <v>0.67800000000000005</v>
      </c>
      <c r="E209" s="152"/>
      <c r="F209" s="152">
        <v>0.67800000000000005</v>
      </c>
    </row>
    <row r="210" spans="1:6" ht="15.75" customHeight="1">
      <c r="A210" s="148"/>
      <c r="B210" s="47"/>
      <c r="C210" s="149" t="s">
        <v>42</v>
      </c>
      <c r="D210" s="161">
        <f t="shared" si="33"/>
        <v>1</v>
      </c>
      <c r="E210" s="162"/>
      <c r="F210" s="162">
        <v>1</v>
      </c>
    </row>
    <row r="211" spans="1:6" ht="15.75" customHeight="1">
      <c r="A211" s="148"/>
      <c r="B211" s="55"/>
      <c r="C211" s="149" t="s">
        <v>9</v>
      </c>
      <c r="D211" s="151">
        <f t="shared" si="33"/>
        <v>267.43200000000002</v>
      </c>
      <c r="E211" s="152"/>
      <c r="F211" s="152">
        <v>267.43200000000002</v>
      </c>
    </row>
    <row r="212" spans="1:6" ht="15.75" customHeight="1">
      <c r="A212" s="148" t="s">
        <v>233</v>
      </c>
      <c r="B212" s="163" t="s">
        <v>402</v>
      </c>
      <c r="C212" s="149" t="s">
        <v>12</v>
      </c>
      <c r="D212" s="151">
        <f t="shared" si="33"/>
        <v>1.2529999999999999</v>
      </c>
      <c r="E212" s="152"/>
      <c r="F212" s="152">
        <v>1.2529999999999999</v>
      </c>
    </row>
    <row r="213" spans="1:6" ht="15.75" customHeight="1">
      <c r="A213" s="148"/>
      <c r="B213" s="47"/>
      <c r="C213" s="149" t="s">
        <v>42</v>
      </c>
      <c r="D213" s="161">
        <f t="shared" si="33"/>
        <v>1</v>
      </c>
      <c r="E213" s="162"/>
      <c r="F213" s="162">
        <v>1</v>
      </c>
    </row>
    <row r="214" spans="1:6" ht="15.75">
      <c r="A214" s="148"/>
      <c r="B214" s="56"/>
      <c r="C214" s="149" t="s">
        <v>9</v>
      </c>
      <c r="D214" s="151">
        <f t="shared" si="33"/>
        <v>453.14100000000002</v>
      </c>
      <c r="E214" s="152"/>
      <c r="F214" s="152">
        <v>453.14100000000002</v>
      </c>
    </row>
    <row r="215" spans="1:6" ht="15.75" customHeight="1">
      <c r="A215" s="148" t="s">
        <v>234</v>
      </c>
      <c r="B215" s="163" t="s">
        <v>403</v>
      </c>
      <c r="C215" s="149" t="s">
        <v>12</v>
      </c>
      <c r="D215" s="151">
        <f t="shared" si="33"/>
        <v>0.89500000000000002</v>
      </c>
      <c r="E215" s="152"/>
      <c r="F215" s="152">
        <v>0.89500000000000002</v>
      </c>
    </row>
    <row r="216" spans="1:6" ht="15.75" customHeight="1">
      <c r="A216" s="148"/>
      <c r="B216" s="55"/>
      <c r="C216" s="149" t="s">
        <v>42</v>
      </c>
      <c r="D216" s="161">
        <f t="shared" si="33"/>
        <v>1</v>
      </c>
      <c r="E216" s="162"/>
      <c r="F216" s="162">
        <v>1</v>
      </c>
    </row>
    <row r="217" spans="1:6" ht="15.75">
      <c r="A217" s="148"/>
      <c r="B217" s="56"/>
      <c r="C217" s="149" t="s">
        <v>9</v>
      </c>
      <c r="D217" s="151">
        <f t="shared" si="33"/>
        <v>361.39499999999998</v>
      </c>
      <c r="E217" s="152"/>
      <c r="F217" s="152">
        <v>361.39499999999998</v>
      </c>
    </row>
    <row r="218" spans="1:6" ht="15.75" customHeight="1">
      <c r="A218" s="148" t="s">
        <v>235</v>
      </c>
      <c r="B218" s="163" t="s">
        <v>404</v>
      </c>
      <c r="C218" s="149" t="s">
        <v>12</v>
      </c>
      <c r="D218" s="151">
        <f t="shared" si="33"/>
        <v>0.34100000000000003</v>
      </c>
      <c r="E218" s="152"/>
      <c r="F218" s="152">
        <v>0.34100000000000003</v>
      </c>
    </row>
    <row r="219" spans="1:6" ht="15.75" customHeight="1">
      <c r="A219" s="148"/>
      <c r="B219" s="55"/>
      <c r="C219" s="149" t="s">
        <v>42</v>
      </c>
      <c r="D219" s="161">
        <f t="shared" si="33"/>
        <v>1</v>
      </c>
      <c r="E219" s="162"/>
      <c r="F219" s="162">
        <v>1</v>
      </c>
    </row>
    <row r="220" spans="1:6" ht="15.75">
      <c r="A220" s="148"/>
      <c r="B220" s="56"/>
      <c r="C220" s="149" t="s">
        <v>9</v>
      </c>
      <c r="D220" s="151">
        <f t="shared" si="33"/>
        <v>183.381</v>
      </c>
      <c r="E220" s="152"/>
      <c r="F220" s="152">
        <v>183.381</v>
      </c>
    </row>
    <row r="221" spans="1:6" ht="15.75" customHeight="1">
      <c r="A221" s="148" t="s">
        <v>236</v>
      </c>
      <c r="B221" s="163" t="s">
        <v>405</v>
      </c>
      <c r="C221" s="149" t="s">
        <v>12</v>
      </c>
      <c r="D221" s="151">
        <f t="shared" si="33"/>
        <v>0.309</v>
      </c>
      <c r="E221" s="152">
        <v>0.309</v>
      </c>
      <c r="F221" s="152"/>
    </row>
    <row r="222" spans="1:6" ht="15.75" customHeight="1">
      <c r="A222" s="148"/>
      <c r="B222" s="55"/>
      <c r="C222" s="149" t="s">
        <v>42</v>
      </c>
      <c r="D222" s="161">
        <f t="shared" si="33"/>
        <v>1</v>
      </c>
      <c r="E222" s="162"/>
      <c r="F222" s="162">
        <v>1</v>
      </c>
    </row>
    <row r="223" spans="1:6" ht="15.75">
      <c r="A223" s="148"/>
      <c r="B223" s="56"/>
      <c r="C223" s="149" t="s">
        <v>9</v>
      </c>
      <c r="D223" s="151">
        <f t="shared" si="33"/>
        <v>80.423000000000002</v>
      </c>
      <c r="E223" s="152">
        <v>80.423000000000002</v>
      </c>
      <c r="F223" s="152"/>
    </row>
    <row r="224" spans="1:6" ht="15.75" customHeight="1">
      <c r="A224" s="148" t="s">
        <v>237</v>
      </c>
      <c r="B224" s="163" t="s">
        <v>406</v>
      </c>
      <c r="C224" s="149" t="s">
        <v>12</v>
      </c>
      <c r="D224" s="151">
        <f t="shared" si="33"/>
        <v>0.371</v>
      </c>
      <c r="E224" s="155">
        <v>0.371</v>
      </c>
      <c r="F224" s="155"/>
    </row>
    <row r="225" spans="1:8" ht="15.75" customHeight="1">
      <c r="A225" s="148"/>
      <c r="B225" s="55"/>
      <c r="C225" s="149" t="s">
        <v>42</v>
      </c>
      <c r="D225" s="161">
        <f t="shared" si="33"/>
        <v>1</v>
      </c>
      <c r="E225" s="162">
        <v>1</v>
      </c>
      <c r="F225" s="155"/>
    </row>
    <row r="226" spans="1:8" ht="15.75">
      <c r="A226" s="148"/>
      <c r="B226" s="56"/>
      <c r="C226" s="149" t="s">
        <v>9</v>
      </c>
      <c r="D226" s="151">
        <f t="shared" si="33"/>
        <v>90.402000000000001</v>
      </c>
      <c r="E226" s="152">
        <v>90.402000000000001</v>
      </c>
      <c r="F226" s="152"/>
    </row>
    <row r="227" spans="1:8" s="43" customFormat="1" ht="15.75">
      <c r="A227" s="148" t="s">
        <v>238</v>
      </c>
      <c r="B227" s="163" t="s">
        <v>407</v>
      </c>
      <c r="C227" s="149" t="s">
        <v>12</v>
      </c>
      <c r="D227" s="151">
        <v>0.30599999999999999</v>
      </c>
      <c r="E227" s="152">
        <v>0.30599999999999999</v>
      </c>
      <c r="F227" s="153"/>
      <c r="H227" s="49"/>
    </row>
    <row r="228" spans="1:8" s="51" customFormat="1" ht="15.75">
      <c r="A228" s="148"/>
      <c r="B228" s="50"/>
      <c r="C228" s="149" t="s">
        <v>42</v>
      </c>
      <c r="D228" s="161">
        <f t="shared" ref="D228" si="34">E228+F228</f>
        <v>1</v>
      </c>
      <c r="E228" s="162">
        <v>1</v>
      </c>
      <c r="F228" s="153"/>
      <c r="H228" s="49"/>
    </row>
    <row r="229" spans="1:8" s="53" customFormat="1" ht="15.75">
      <c r="A229" s="148"/>
      <c r="B229" s="52"/>
      <c r="C229" s="149" t="s">
        <v>9</v>
      </c>
      <c r="D229" s="151">
        <v>123.447</v>
      </c>
      <c r="E229" s="154">
        <v>123.447</v>
      </c>
      <c r="F229" s="153"/>
      <c r="H229" s="49"/>
    </row>
    <row r="230" spans="1:8" s="53" customFormat="1" ht="15.75">
      <c r="A230" s="148" t="s">
        <v>239</v>
      </c>
      <c r="B230" s="163" t="s">
        <v>408</v>
      </c>
      <c r="C230" s="149" t="s">
        <v>12</v>
      </c>
      <c r="D230" s="151">
        <v>0.72699999999999998</v>
      </c>
      <c r="E230" s="152"/>
      <c r="F230" s="152">
        <v>0.72699999999999998</v>
      </c>
      <c r="G230" s="54"/>
      <c r="H230" s="49"/>
    </row>
    <row r="231" spans="1:8" s="53" customFormat="1" ht="21" customHeight="1">
      <c r="A231" s="148"/>
      <c r="B231" s="55"/>
      <c r="C231" s="149" t="s">
        <v>42</v>
      </c>
      <c r="D231" s="161">
        <f t="shared" ref="D231" si="35">E231+F231</f>
        <v>1</v>
      </c>
      <c r="E231" s="162"/>
      <c r="F231" s="162">
        <v>1</v>
      </c>
      <c r="G231" s="54"/>
      <c r="H231" s="49"/>
    </row>
    <row r="232" spans="1:8" s="53" customFormat="1" ht="15.75">
      <c r="A232" s="148"/>
      <c r="B232" s="56"/>
      <c r="C232" s="149" t="s">
        <v>9</v>
      </c>
      <c r="D232" s="151">
        <v>227.56</v>
      </c>
      <c r="E232" s="152"/>
      <c r="F232" s="152">
        <v>227.56</v>
      </c>
      <c r="G232" s="54"/>
      <c r="H232" s="49"/>
    </row>
    <row r="233" spans="1:8" s="57" customFormat="1" ht="15.75">
      <c r="A233" s="148" t="s">
        <v>240</v>
      </c>
      <c r="B233" s="163" t="s">
        <v>409</v>
      </c>
      <c r="C233" s="149" t="s">
        <v>12</v>
      </c>
      <c r="D233" s="151">
        <v>0.77900000000000003</v>
      </c>
      <c r="E233" s="152"/>
      <c r="F233" s="152">
        <v>0.77900000000000003</v>
      </c>
      <c r="H233" s="58"/>
    </row>
    <row r="234" spans="1:8" s="57" customFormat="1" ht="15.75">
      <c r="A234" s="148"/>
      <c r="B234" s="55"/>
      <c r="C234" s="149" t="s">
        <v>42</v>
      </c>
      <c r="D234" s="161">
        <f t="shared" ref="D234" si="36">E234+F234</f>
        <v>1</v>
      </c>
      <c r="E234" s="162"/>
      <c r="F234" s="162">
        <v>1</v>
      </c>
      <c r="H234" s="58"/>
    </row>
    <row r="235" spans="1:8" s="57" customFormat="1" ht="15.75">
      <c r="A235" s="148"/>
      <c r="B235" s="55"/>
      <c r="C235" s="149" t="s">
        <v>9</v>
      </c>
      <c r="D235" s="151">
        <v>229.73099999999999</v>
      </c>
      <c r="E235" s="152"/>
      <c r="F235" s="152">
        <v>229.73099999999999</v>
      </c>
      <c r="H235" s="58"/>
    </row>
    <row r="236" spans="1:8" s="57" customFormat="1" ht="15.75">
      <c r="A236" s="148" t="s">
        <v>241</v>
      </c>
      <c r="B236" s="163" t="s">
        <v>410</v>
      </c>
      <c r="C236" s="149" t="s">
        <v>12</v>
      </c>
      <c r="D236" s="151">
        <v>1.325</v>
      </c>
      <c r="E236" s="152"/>
      <c r="F236" s="152">
        <v>1.325</v>
      </c>
      <c r="H236" s="58"/>
    </row>
    <row r="237" spans="1:8" s="57" customFormat="1" ht="15.75">
      <c r="A237" s="148"/>
      <c r="B237" s="55"/>
      <c r="C237" s="149" t="s">
        <v>42</v>
      </c>
      <c r="D237" s="161">
        <f t="shared" ref="D237" si="37">E237+F237</f>
        <v>1</v>
      </c>
      <c r="E237" s="162"/>
      <c r="F237" s="162">
        <v>1</v>
      </c>
      <c r="H237" s="58"/>
    </row>
    <row r="238" spans="1:8" s="57" customFormat="1" ht="15.75">
      <c r="A238" s="148"/>
      <c r="B238" s="55"/>
      <c r="C238" s="149" t="s">
        <v>9</v>
      </c>
      <c r="D238" s="151">
        <v>346.01299999999998</v>
      </c>
      <c r="E238" s="152"/>
      <c r="F238" s="152">
        <v>346.01299999999998</v>
      </c>
      <c r="H238" s="58"/>
    </row>
    <row r="239" spans="1:8" s="53" customFormat="1" ht="15.75">
      <c r="A239" s="148" t="s">
        <v>242</v>
      </c>
      <c r="B239" s="163" t="s">
        <v>334</v>
      </c>
      <c r="C239" s="149" t="s">
        <v>12</v>
      </c>
      <c r="D239" s="151">
        <v>0.93600000000000005</v>
      </c>
      <c r="E239" s="152"/>
      <c r="F239" s="152">
        <v>0.93600000000000005</v>
      </c>
      <c r="G239" s="54"/>
      <c r="H239" s="58"/>
    </row>
    <row r="240" spans="1:8" s="53" customFormat="1" ht="15.75">
      <c r="A240" s="148"/>
      <c r="B240" s="47"/>
      <c r="C240" s="149" t="s">
        <v>42</v>
      </c>
      <c r="D240" s="161">
        <f t="shared" ref="D240" si="38">E240+F240</f>
        <v>1</v>
      </c>
      <c r="E240" s="162"/>
      <c r="F240" s="162">
        <v>1</v>
      </c>
      <c r="G240" s="54"/>
      <c r="H240" s="58"/>
    </row>
    <row r="241" spans="1:9" s="51" customFormat="1" ht="15.75">
      <c r="A241" s="148"/>
      <c r="B241" s="55"/>
      <c r="C241" s="149" t="s">
        <v>9</v>
      </c>
      <c r="D241" s="151">
        <v>369.23700000000002</v>
      </c>
      <c r="E241" s="154"/>
      <c r="F241" s="152">
        <v>369.23700000000002</v>
      </c>
      <c r="G241" s="59"/>
      <c r="H241" s="58"/>
    </row>
    <row r="242" spans="1:9" s="51" customFormat="1" ht="15.75">
      <c r="A242" s="148" t="s">
        <v>243</v>
      </c>
      <c r="B242" s="163" t="s">
        <v>411</v>
      </c>
      <c r="C242" s="149" t="s">
        <v>12</v>
      </c>
      <c r="D242" s="151">
        <v>0.64500000000000002</v>
      </c>
      <c r="E242" s="152"/>
      <c r="F242" s="152">
        <v>0.64500000000000002</v>
      </c>
      <c r="G242" s="59"/>
      <c r="H242" s="60"/>
    </row>
    <row r="243" spans="1:9" s="53" customFormat="1" ht="15.75">
      <c r="A243" s="148"/>
      <c r="B243" s="47"/>
      <c r="C243" s="149" t="s">
        <v>42</v>
      </c>
      <c r="D243" s="161">
        <f t="shared" ref="D243" si="39">E243+F243</f>
        <v>1</v>
      </c>
      <c r="E243" s="162"/>
      <c r="F243" s="162">
        <v>1</v>
      </c>
      <c r="G243" s="59"/>
      <c r="H243" s="60"/>
    </row>
    <row r="244" spans="1:9" s="53" customFormat="1" ht="15.75">
      <c r="A244" s="148"/>
      <c r="B244" s="55"/>
      <c r="C244" s="149" t="s">
        <v>9</v>
      </c>
      <c r="D244" s="151">
        <v>280.11399999999998</v>
      </c>
      <c r="E244" s="152"/>
      <c r="F244" s="152">
        <v>280.11399999999998</v>
      </c>
      <c r="G244" s="59"/>
      <c r="H244" s="60"/>
    </row>
    <row r="245" spans="1:9" s="53" customFormat="1" ht="15.75">
      <c r="A245" s="148" t="s">
        <v>244</v>
      </c>
      <c r="B245" s="163" t="s">
        <v>412</v>
      </c>
      <c r="C245" s="149" t="s">
        <v>12</v>
      </c>
      <c r="D245" s="151">
        <v>0.69599999999999995</v>
      </c>
      <c r="E245" s="152"/>
      <c r="F245" s="152">
        <v>0.69599999999999995</v>
      </c>
      <c r="G245" s="54"/>
      <c r="H245" s="58"/>
      <c r="I245" s="54"/>
    </row>
    <row r="246" spans="1:9" s="53" customFormat="1" ht="15.75">
      <c r="A246" s="148"/>
      <c r="B246" s="47"/>
      <c r="C246" s="149" t="s">
        <v>42</v>
      </c>
      <c r="D246" s="161">
        <f t="shared" ref="D246" si="40">E246+F246</f>
        <v>1</v>
      </c>
      <c r="E246" s="162"/>
      <c r="F246" s="162">
        <v>1</v>
      </c>
      <c r="G246" s="54"/>
      <c r="H246" s="58"/>
    </row>
    <row r="247" spans="1:9" s="53" customFormat="1" ht="15.75">
      <c r="A247" s="148"/>
      <c r="B247" s="56"/>
      <c r="C247" s="149" t="s">
        <v>9</v>
      </c>
      <c r="D247" s="151">
        <v>319.447</v>
      </c>
      <c r="E247" s="152"/>
      <c r="F247" s="152">
        <v>319.447</v>
      </c>
      <c r="G247" s="54"/>
      <c r="H247" s="58"/>
    </row>
    <row r="248" spans="1:9" ht="15.75" customHeight="1">
      <c r="A248" s="148" t="s">
        <v>245</v>
      </c>
      <c r="B248" s="163" t="s">
        <v>413</v>
      </c>
      <c r="C248" s="149" t="s">
        <v>12</v>
      </c>
      <c r="D248" s="151">
        <v>1.0369999999999999</v>
      </c>
      <c r="E248" s="152"/>
      <c r="F248" s="152">
        <v>1.0369999999999999</v>
      </c>
      <c r="H248" s="61"/>
    </row>
    <row r="249" spans="1:9" ht="15.75" customHeight="1">
      <c r="A249" s="148"/>
      <c r="B249" s="55"/>
      <c r="C249" s="149" t="s">
        <v>42</v>
      </c>
      <c r="D249" s="161">
        <f t="shared" ref="D249" si="41">E249+F249</f>
        <v>1</v>
      </c>
      <c r="E249" s="162"/>
      <c r="F249" s="162">
        <v>1</v>
      </c>
      <c r="H249" s="61"/>
    </row>
    <row r="250" spans="1:9" ht="15.75">
      <c r="A250" s="148"/>
      <c r="B250" s="56"/>
      <c r="C250" s="149" t="s">
        <v>9</v>
      </c>
      <c r="D250" s="151">
        <v>275.80399999999997</v>
      </c>
      <c r="E250" s="152"/>
      <c r="F250" s="152">
        <v>275.80399999999997</v>
      </c>
      <c r="H250" s="61"/>
    </row>
    <row r="251" spans="1:9" s="43" customFormat="1" ht="15.75">
      <c r="A251" s="148" t="s">
        <v>246</v>
      </c>
      <c r="B251" s="163" t="s">
        <v>328</v>
      </c>
      <c r="C251" s="149" t="s">
        <v>12</v>
      </c>
      <c r="D251" s="151">
        <v>0.70799999999999996</v>
      </c>
      <c r="E251" s="152"/>
      <c r="F251" s="153">
        <v>0.70799999999999996</v>
      </c>
      <c r="H251" s="49"/>
    </row>
    <row r="252" spans="1:9" s="51" customFormat="1" ht="15.75">
      <c r="A252" s="148"/>
      <c r="B252" s="50"/>
      <c r="C252" s="149" t="s">
        <v>42</v>
      </c>
      <c r="D252" s="161">
        <f t="shared" ref="D252" si="42">E252+F252</f>
        <v>1</v>
      </c>
      <c r="E252" s="162"/>
      <c r="F252" s="162">
        <v>1</v>
      </c>
      <c r="H252" s="49"/>
    </row>
    <row r="253" spans="1:9" s="53" customFormat="1" ht="15.75">
      <c r="A253" s="148"/>
      <c r="B253" s="52"/>
      <c r="C253" s="149" t="s">
        <v>9</v>
      </c>
      <c r="D253" s="151">
        <v>326.04599999999999</v>
      </c>
      <c r="E253" s="154"/>
      <c r="F253" s="153">
        <v>326.04599999999999</v>
      </c>
      <c r="H253" s="49"/>
    </row>
    <row r="254" spans="1:9" s="53" customFormat="1" ht="15.75">
      <c r="A254" s="148" t="s">
        <v>247</v>
      </c>
      <c r="B254" s="163" t="s">
        <v>327</v>
      </c>
      <c r="C254" s="149" t="s">
        <v>12</v>
      </c>
      <c r="D254" s="151">
        <v>0.57299999999999995</v>
      </c>
      <c r="E254" s="152"/>
      <c r="F254" s="152">
        <v>0.57299999999999995</v>
      </c>
      <c r="G254" s="54"/>
      <c r="H254" s="49"/>
    </row>
    <row r="255" spans="1:9" s="53" customFormat="1" ht="15.75" customHeight="1">
      <c r="A255" s="148"/>
      <c r="B255" s="55"/>
      <c r="C255" s="149" t="s">
        <v>42</v>
      </c>
      <c r="D255" s="161">
        <f t="shared" ref="D255" si="43">E255+F255</f>
        <v>1</v>
      </c>
      <c r="E255" s="162"/>
      <c r="F255" s="162">
        <v>1</v>
      </c>
      <c r="G255" s="54"/>
      <c r="H255" s="49"/>
    </row>
    <row r="256" spans="1:9" s="53" customFormat="1" ht="15.75">
      <c r="A256" s="148"/>
      <c r="B256" s="56"/>
      <c r="C256" s="149" t="s">
        <v>9</v>
      </c>
      <c r="D256" s="151">
        <v>285.70499999999998</v>
      </c>
      <c r="E256" s="152"/>
      <c r="F256" s="152">
        <v>285.70499999999998</v>
      </c>
      <c r="G256" s="54"/>
      <c r="H256" s="49"/>
    </row>
    <row r="257" spans="1:9" s="57" customFormat="1" ht="15.75">
      <c r="A257" s="148" t="s">
        <v>248</v>
      </c>
      <c r="B257" s="163" t="s">
        <v>330</v>
      </c>
      <c r="C257" s="149" t="s">
        <v>12</v>
      </c>
      <c r="D257" s="151">
        <v>0.26700000000000002</v>
      </c>
      <c r="E257" s="152">
        <v>0.26700000000000002</v>
      </c>
      <c r="F257" s="152"/>
      <c r="H257" s="58"/>
    </row>
    <row r="258" spans="1:9" s="57" customFormat="1" ht="15.75">
      <c r="A258" s="148"/>
      <c r="B258" s="55"/>
      <c r="C258" s="149" t="s">
        <v>42</v>
      </c>
      <c r="D258" s="161">
        <f t="shared" ref="D258" si="44">E258+F258</f>
        <v>1</v>
      </c>
      <c r="E258" s="162">
        <v>1</v>
      </c>
      <c r="F258" s="152"/>
      <c r="H258" s="58"/>
    </row>
    <row r="259" spans="1:9" s="57" customFormat="1" ht="15.75">
      <c r="A259" s="148"/>
      <c r="B259" s="55"/>
      <c r="C259" s="149" t="s">
        <v>9</v>
      </c>
      <c r="D259" s="151">
        <v>61.387999999999998</v>
      </c>
      <c r="E259" s="152">
        <v>61.387999999999998</v>
      </c>
      <c r="F259" s="152"/>
      <c r="H259" s="58"/>
    </row>
    <row r="260" spans="1:9" s="57" customFormat="1" ht="15.75">
      <c r="A260" s="148" t="s">
        <v>249</v>
      </c>
      <c r="B260" s="163" t="s">
        <v>329</v>
      </c>
      <c r="C260" s="149" t="s">
        <v>12</v>
      </c>
      <c r="D260" s="151">
        <v>0.40300000000000002</v>
      </c>
      <c r="E260" s="152">
        <v>0.40300000000000002</v>
      </c>
      <c r="F260" s="152"/>
      <c r="H260" s="58"/>
    </row>
    <row r="261" spans="1:9" s="57" customFormat="1" ht="15.75">
      <c r="A261" s="148"/>
      <c r="B261" s="55"/>
      <c r="C261" s="149" t="s">
        <v>42</v>
      </c>
      <c r="D261" s="161">
        <f t="shared" ref="D261" si="45">E261+F261</f>
        <v>1</v>
      </c>
      <c r="E261" s="162">
        <v>1</v>
      </c>
      <c r="F261" s="152"/>
      <c r="H261" s="58"/>
    </row>
    <row r="262" spans="1:9" s="57" customFormat="1" ht="15.75">
      <c r="A262" s="148"/>
      <c r="B262" s="55"/>
      <c r="C262" s="149" t="s">
        <v>9</v>
      </c>
      <c r="D262" s="151">
        <v>91.745000000000005</v>
      </c>
      <c r="E262" s="152">
        <v>91.745000000000005</v>
      </c>
      <c r="F262" s="152"/>
      <c r="H262" s="58"/>
    </row>
    <row r="263" spans="1:9" s="53" customFormat="1" ht="15.75">
      <c r="A263" s="148" t="s">
        <v>250</v>
      </c>
      <c r="B263" s="163" t="s">
        <v>326</v>
      </c>
      <c r="C263" s="149" t="s">
        <v>12</v>
      </c>
      <c r="D263" s="151">
        <v>0.32700000000000001</v>
      </c>
      <c r="E263" s="152">
        <v>0.32700000000000001</v>
      </c>
      <c r="F263" s="152"/>
      <c r="G263" s="54"/>
      <c r="H263" s="58"/>
    </row>
    <row r="264" spans="1:9" s="53" customFormat="1" ht="15.75">
      <c r="A264" s="148"/>
      <c r="B264" s="47"/>
      <c r="C264" s="149" t="s">
        <v>42</v>
      </c>
      <c r="D264" s="161">
        <f t="shared" ref="D264" si="46">E264+F264</f>
        <v>1</v>
      </c>
      <c r="E264" s="162">
        <v>1</v>
      </c>
      <c r="F264" s="152"/>
      <c r="G264" s="54"/>
      <c r="H264" s="58"/>
    </row>
    <row r="265" spans="1:9" s="51" customFormat="1" ht="15.75">
      <c r="A265" s="148"/>
      <c r="B265" s="55"/>
      <c r="C265" s="149" t="s">
        <v>9</v>
      </c>
      <c r="D265" s="151">
        <v>91.254000000000005</v>
      </c>
      <c r="E265" s="154">
        <v>91.254000000000005</v>
      </c>
      <c r="F265" s="152"/>
      <c r="G265" s="59"/>
      <c r="H265" s="58"/>
    </row>
    <row r="266" spans="1:9" s="51" customFormat="1" ht="15.75">
      <c r="A266" s="148" t="s">
        <v>251</v>
      </c>
      <c r="B266" s="163" t="s">
        <v>325</v>
      </c>
      <c r="C266" s="149" t="s">
        <v>12</v>
      </c>
      <c r="D266" s="151">
        <v>0.41699999999999998</v>
      </c>
      <c r="E266" s="152"/>
      <c r="F266" s="152">
        <v>0.41699999999999998</v>
      </c>
      <c r="G266" s="59"/>
      <c r="H266" s="58"/>
    </row>
    <row r="267" spans="1:9" s="53" customFormat="1" ht="15.75">
      <c r="A267" s="148"/>
      <c r="B267" s="47"/>
      <c r="C267" s="149" t="s">
        <v>42</v>
      </c>
      <c r="D267" s="161">
        <f t="shared" ref="D267" si="47">E267+F267</f>
        <v>1</v>
      </c>
      <c r="E267" s="162"/>
      <c r="F267" s="162">
        <v>1</v>
      </c>
      <c r="G267" s="59"/>
      <c r="H267" s="58"/>
    </row>
    <row r="268" spans="1:9" s="53" customFormat="1" ht="15.75">
      <c r="A268" s="148"/>
      <c r="B268" s="55"/>
      <c r="C268" s="149" t="s">
        <v>9</v>
      </c>
      <c r="D268" s="151">
        <v>202.32400000000001</v>
      </c>
      <c r="E268" s="152"/>
      <c r="F268" s="152">
        <v>202.32400000000001</v>
      </c>
      <c r="G268" s="59"/>
      <c r="H268" s="58"/>
    </row>
    <row r="269" spans="1:9" s="53" customFormat="1" ht="15.75">
      <c r="A269" s="148" t="s">
        <v>252</v>
      </c>
      <c r="B269" s="163" t="s">
        <v>321</v>
      </c>
      <c r="C269" s="149" t="s">
        <v>12</v>
      </c>
      <c r="D269" s="151">
        <v>2.4990000000000001</v>
      </c>
      <c r="E269" s="152"/>
      <c r="F269" s="152">
        <v>2.4990000000000001</v>
      </c>
      <c r="G269" s="54"/>
      <c r="H269" s="58"/>
      <c r="I269" s="54"/>
    </row>
    <row r="270" spans="1:9" s="53" customFormat="1" ht="15.75">
      <c r="A270" s="148"/>
      <c r="B270" s="47"/>
      <c r="C270" s="149" t="s">
        <v>42</v>
      </c>
      <c r="D270" s="161">
        <f t="shared" ref="D270" si="48">E270+F270</f>
        <v>1</v>
      </c>
      <c r="E270" s="162"/>
      <c r="F270" s="162">
        <v>1</v>
      </c>
      <c r="G270" s="54"/>
      <c r="H270" s="58"/>
    </row>
    <row r="271" spans="1:9" s="53" customFormat="1" ht="15.75">
      <c r="A271" s="148"/>
      <c r="B271" s="56"/>
      <c r="C271" s="149" t="s">
        <v>9</v>
      </c>
      <c r="D271" s="151">
        <v>703.673</v>
      </c>
      <c r="E271" s="152"/>
      <c r="F271" s="152">
        <v>703.673</v>
      </c>
      <c r="G271" s="54"/>
      <c r="H271" s="58"/>
    </row>
    <row r="272" spans="1:9" ht="15.75" customHeight="1">
      <c r="A272" s="148" t="s">
        <v>253</v>
      </c>
      <c r="B272" s="163" t="s">
        <v>322</v>
      </c>
      <c r="C272" s="149" t="s">
        <v>12</v>
      </c>
      <c r="D272" s="151">
        <v>0.68799999999999994</v>
      </c>
      <c r="E272" s="152"/>
      <c r="F272" s="152">
        <v>0.68799999999999994</v>
      </c>
      <c r="H272" s="61"/>
    </row>
    <row r="273" spans="1:8" ht="15.75" customHeight="1">
      <c r="A273" s="148"/>
      <c r="B273" s="55"/>
      <c r="C273" s="149" t="s">
        <v>42</v>
      </c>
      <c r="D273" s="161">
        <f t="shared" ref="D273" si="49">E273+F273</f>
        <v>1</v>
      </c>
      <c r="E273" s="162"/>
      <c r="F273" s="162">
        <v>1</v>
      </c>
      <c r="H273" s="61"/>
    </row>
    <row r="274" spans="1:8" ht="15.75">
      <c r="A274" s="148"/>
      <c r="B274" s="56"/>
      <c r="C274" s="149" t="s">
        <v>9</v>
      </c>
      <c r="D274" s="151">
        <v>320.90100000000001</v>
      </c>
      <c r="E274" s="152"/>
      <c r="F274" s="152">
        <v>320.90100000000001</v>
      </c>
      <c r="H274" s="61"/>
    </row>
    <row r="275" spans="1:8" ht="15.75" customHeight="1">
      <c r="A275" s="148" t="s">
        <v>254</v>
      </c>
      <c r="B275" s="163" t="s">
        <v>323</v>
      </c>
      <c r="C275" s="149" t="s">
        <v>12</v>
      </c>
      <c r="D275" s="151">
        <v>0.82799999999999996</v>
      </c>
      <c r="E275" s="152"/>
      <c r="F275" s="152">
        <v>0.82799999999999996</v>
      </c>
      <c r="G275" s="62"/>
      <c r="H275" s="61"/>
    </row>
    <row r="276" spans="1:8" ht="15.75" customHeight="1">
      <c r="A276" s="148"/>
      <c r="B276" s="55"/>
      <c r="C276" s="149" t="s">
        <v>42</v>
      </c>
      <c r="D276" s="161">
        <f t="shared" ref="D276" si="50">E276+F276</f>
        <v>1</v>
      </c>
      <c r="E276" s="162"/>
      <c r="F276" s="162">
        <v>1</v>
      </c>
      <c r="G276" s="62"/>
      <c r="H276" s="61"/>
    </row>
    <row r="277" spans="1:8" ht="15.75">
      <c r="A277" s="148"/>
      <c r="B277" s="56"/>
      <c r="C277" s="149" t="s">
        <v>9</v>
      </c>
      <c r="D277" s="151">
        <v>414.90499999999997</v>
      </c>
      <c r="E277" s="152"/>
      <c r="F277" s="152">
        <v>414.90499999999997</v>
      </c>
      <c r="G277" s="62"/>
      <c r="H277" s="61"/>
    </row>
    <row r="278" spans="1:8" ht="15.75" customHeight="1">
      <c r="A278" s="148" t="s">
        <v>255</v>
      </c>
      <c r="B278" s="163" t="s">
        <v>324</v>
      </c>
      <c r="C278" s="149" t="s">
        <v>12</v>
      </c>
      <c r="D278" s="151">
        <v>0.501</v>
      </c>
      <c r="E278" s="152"/>
      <c r="F278" s="152">
        <v>0.501</v>
      </c>
      <c r="H278" s="61"/>
    </row>
    <row r="279" spans="1:8" ht="15.75" customHeight="1">
      <c r="A279" s="148"/>
      <c r="B279" s="55"/>
      <c r="C279" s="149" t="s">
        <v>42</v>
      </c>
      <c r="D279" s="161">
        <f t="shared" ref="D279" si="51">E279+F279</f>
        <v>1</v>
      </c>
      <c r="E279" s="162"/>
      <c r="F279" s="162">
        <v>1</v>
      </c>
      <c r="H279" s="61"/>
    </row>
    <row r="280" spans="1:8" ht="15.75">
      <c r="A280" s="148"/>
      <c r="B280" s="56"/>
      <c r="C280" s="149" t="s">
        <v>9</v>
      </c>
      <c r="D280" s="151">
        <v>306.85000000000002</v>
      </c>
      <c r="E280" s="152"/>
      <c r="F280" s="152">
        <v>306.85000000000002</v>
      </c>
      <c r="H280" s="61"/>
    </row>
    <row r="281" spans="1:8" ht="15.75" customHeight="1">
      <c r="A281" s="148" t="s">
        <v>256</v>
      </c>
      <c r="B281" s="163" t="s">
        <v>320</v>
      </c>
      <c r="C281" s="149" t="s">
        <v>12</v>
      </c>
      <c r="D281" s="151">
        <v>0.34899999999999998</v>
      </c>
      <c r="E281" s="155"/>
      <c r="F281" s="155">
        <v>0.34899999999999998</v>
      </c>
      <c r="H281" s="61"/>
    </row>
    <row r="282" spans="1:8" ht="15.75" customHeight="1">
      <c r="A282" s="148"/>
      <c r="B282" s="55"/>
      <c r="C282" s="149" t="s">
        <v>42</v>
      </c>
      <c r="D282" s="161">
        <f t="shared" ref="D282" si="52">E282+F282</f>
        <v>1</v>
      </c>
      <c r="E282" s="162"/>
      <c r="F282" s="162">
        <v>1</v>
      </c>
      <c r="H282" s="61"/>
    </row>
    <row r="283" spans="1:8" ht="15.75">
      <c r="A283" s="148"/>
      <c r="B283" s="56"/>
      <c r="C283" s="149" t="s">
        <v>9</v>
      </c>
      <c r="D283" s="151">
        <v>190.03700000000001</v>
      </c>
      <c r="E283" s="152"/>
      <c r="F283" s="152">
        <v>190.03700000000001</v>
      </c>
      <c r="H283" s="61"/>
    </row>
    <row r="284" spans="1:8" ht="15.75" customHeight="1">
      <c r="A284" s="148" t="s">
        <v>257</v>
      </c>
      <c r="B284" s="163" t="s">
        <v>319</v>
      </c>
      <c r="C284" s="149" t="s">
        <v>12</v>
      </c>
      <c r="D284" s="151">
        <v>0.80900000000000005</v>
      </c>
      <c r="E284" s="152"/>
      <c r="F284" s="155">
        <v>0.80900000000000005</v>
      </c>
      <c r="G284" s="62"/>
      <c r="H284" s="61"/>
    </row>
    <row r="285" spans="1:8" ht="15.75" customHeight="1">
      <c r="A285" s="148"/>
      <c r="B285" s="55"/>
      <c r="C285" s="149" t="s">
        <v>42</v>
      </c>
      <c r="D285" s="151">
        <v>1</v>
      </c>
      <c r="E285" s="152"/>
      <c r="F285" s="155">
        <v>1</v>
      </c>
      <c r="G285" s="62"/>
      <c r="H285" s="61"/>
    </row>
    <row r="286" spans="1:8" ht="15.75">
      <c r="A286" s="148"/>
      <c r="B286" s="56"/>
      <c r="C286" s="149" t="s">
        <v>9</v>
      </c>
      <c r="D286" s="151">
        <v>234.13</v>
      </c>
      <c r="E286" s="152"/>
      <c r="F286" s="152">
        <v>234.13</v>
      </c>
      <c r="G286" s="62"/>
      <c r="H286" s="61"/>
    </row>
    <row r="287" spans="1:8" ht="15.75" customHeight="1">
      <c r="A287" s="148" t="s">
        <v>258</v>
      </c>
      <c r="B287" s="163" t="s">
        <v>318</v>
      </c>
      <c r="C287" s="149" t="s">
        <v>12</v>
      </c>
      <c r="D287" s="151">
        <v>0.40300000000000002</v>
      </c>
      <c r="E287" s="155"/>
      <c r="F287" s="152">
        <v>0.40300000000000002</v>
      </c>
      <c r="H287" s="61"/>
    </row>
    <row r="288" spans="1:8" ht="15.75" customHeight="1">
      <c r="A288" s="148"/>
      <c r="B288" s="55"/>
      <c r="C288" s="149" t="s">
        <v>42</v>
      </c>
      <c r="D288" s="161">
        <f t="shared" ref="D288" si="53">E288+F288</f>
        <v>1</v>
      </c>
      <c r="E288" s="162"/>
      <c r="F288" s="162">
        <v>1</v>
      </c>
      <c r="H288" s="61"/>
    </row>
    <row r="289" spans="1:8" ht="15.75">
      <c r="A289" s="148"/>
      <c r="B289" s="56"/>
      <c r="C289" s="149" t="s">
        <v>9</v>
      </c>
      <c r="D289" s="151">
        <v>138.99199999999999</v>
      </c>
      <c r="E289" s="152"/>
      <c r="F289" s="152">
        <v>138.99199999999999</v>
      </c>
      <c r="H289" s="61"/>
    </row>
    <row r="290" spans="1:8" ht="15.75" customHeight="1">
      <c r="A290" s="148" t="s">
        <v>259</v>
      </c>
      <c r="B290" s="163" t="s">
        <v>317</v>
      </c>
      <c r="C290" s="149" t="s">
        <v>12</v>
      </c>
      <c r="D290" s="151">
        <v>2.2770000000000001</v>
      </c>
      <c r="E290" s="155"/>
      <c r="F290" s="155">
        <v>2.2770000000000001</v>
      </c>
      <c r="G290" s="62"/>
      <c r="H290" s="64"/>
    </row>
    <row r="291" spans="1:8" ht="15.75" customHeight="1">
      <c r="A291" s="148"/>
      <c r="B291" s="55"/>
      <c r="C291" s="149" t="s">
        <v>42</v>
      </c>
      <c r="D291" s="161">
        <f t="shared" ref="D291" si="54">E291+F291</f>
        <v>1</v>
      </c>
      <c r="E291" s="162"/>
      <c r="F291" s="162">
        <v>1</v>
      </c>
      <c r="H291" s="64"/>
    </row>
    <row r="292" spans="1:8" ht="15.75">
      <c r="A292" s="148"/>
      <c r="B292" s="56"/>
      <c r="C292" s="149" t="s">
        <v>9</v>
      </c>
      <c r="D292" s="151">
        <v>558.48</v>
      </c>
      <c r="E292" s="152"/>
      <c r="F292" s="152">
        <v>558.48</v>
      </c>
      <c r="G292" s="62"/>
      <c r="H292" s="64"/>
    </row>
    <row r="293" spans="1:8" ht="15.75" customHeight="1">
      <c r="A293" s="148" t="s">
        <v>260</v>
      </c>
      <c r="B293" s="163" t="s">
        <v>414</v>
      </c>
      <c r="C293" s="149" t="s">
        <v>12</v>
      </c>
      <c r="D293" s="151">
        <v>1.179</v>
      </c>
      <c r="E293" s="152"/>
      <c r="F293" s="152">
        <v>1.179</v>
      </c>
      <c r="H293" s="64"/>
    </row>
    <row r="294" spans="1:8" ht="15.75" customHeight="1">
      <c r="A294" s="148"/>
      <c r="B294" s="55"/>
      <c r="C294" s="149" t="s">
        <v>42</v>
      </c>
      <c r="D294" s="161">
        <f t="shared" ref="D294" si="55">E294+F294</f>
        <v>1</v>
      </c>
      <c r="E294" s="162"/>
      <c r="F294" s="162">
        <v>1</v>
      </c>
      <c r="H294" s="64"/>
    </row>
    <row r="295" spans="1:8" ht="15.75">
      <c r="A295" s="148"/>
      <c r="B295" s="56"/>
      <c r="C295" s="149" t="s">
        <v>9</v>
      </c>
      <c r="D295" s="156">
        <v>386.37900000000002</v>
      </c>
      <c r="E295" s="152"/>
      <c r="F295" s="152">
        <v>386.37900000000002</v>
      </c>
      <c r="H295" s="64"/>
    </row>
    <row r="296" spans="1:8" s="43" customFormat="1" ht="15.75">
      <c r="A296" s="148" t="s">
        <v>261</v>
      </c>
      <c r="B296" s="163" t="s">
        <v>315</v>
      </c>
      <c r="C296" s="149" t="s">
        <v>12</v>
      </c>
      <c r="D296" s="151">
        <v>0.80900000000000005</v>
      </c>
      <c r="E296" s="152"/>
      <c r="F296" s="153">
        <v>0.80900000000000005</v>
      </c>
    </row>
    <row r="297" spans="1:8" s="51" customFormat="1" ht="15.75">
      <c r="A297" s="148"/>
      <c r="B297" s="50"/>
      <c r="C297" s="149" t="s">
        <v>42</v>
      </c>
      <c r="D297" s="161">
        <f t="shared" ref="D297" si="56">E297+F297</f>
        <v>1</v>
      </c>
      <c r="E297" s="162"/>
      <c r="F297" s="162">
        <v>1</v>
      </c>
    </row>
    <row r="298" spans="1:8" s="53" customFormat="1" ht="15.75">
      <c r="A298" s="148"/>
      <c r="B298" s="52"/>
      <c r="C298" s="149" t="s">
        <v>9</v>
      </c>
      <c r="D298" s="151">
        <v>260.63400000000001</v>
      </c>
      <c r="E298" s="154"/>
      <c r="F298" s="153">
        <v>260.63400000000001</v>
      </c>
    </row>
    <row r="299" spans="1:8" s="53" customFormat="1" ht="15.75">
      <c r="A299" s="148" t="s">
        <v>262</v>
      </c>
      <c r="B299" s="163" t="s">
        <v>314</v>
      </c>
      <c r="C299" s="149" t="s">
        <v>12</v>
      </c>
      <c r="D299" s="151">
        <v>0.33700000000000002</v>
      </c>
      <c r="E299" s="152">
        <v>0.33700000000000002</v>
      </c>
      <c r="F299" s="152"/>
    </row>
    <row r="300" spans="1:8" s="53" customFormat="1" ht="15.75" customHeight="1">
      <c r="A300" s="148"/>
      <c r="B300" s="55"/>
      <c r="C300" s="149" t="s">
        <v>42</v>
      </c>
      <c r="D300" s="161">
        <f t="shared" ref="D300" si="57">E300+F300</f>
        <v>1</v>
      </c>
      <c r="E300" s="162">
        <v>1</v>
      </c>
      <c r="F300" s="152"/>
    </row>
    <row r="301" spans="1:8" s="53" customFormat="1" ht="15.75">
      <c r="A301" s="148"/>
      <c r="B301" s="56"/>
      <c r="C301" s="149" t="s">
        <v>9</v>
      </c>
      <c r="D301" s="151">
        <v>95.045000000000002</v>
      </c>
      <c r="E301" s="152">
        <v>95.045000000000002</v>
      </c>
      <c r="F301" s="152"/>
    </row>
    <row r="302" spans="1:8" s="57" customFormat="1" ht="15.75">
      <c r="A302" s="148" t="s">
        <v>263</v>
      </c>
      <c r="B302" s="163" t="s">
        <v>313</v>
      </c>
      <c r="C302" s="149" t="s">
        <v>12</v>
      </c>
      <c r="D302" s="151">
        <v>0.33700000000000002</v>
      </c>
      <c r="E302" s="152">
        <v>0.33700000000000002</v>
      </c>
      <c r="F302" s="152"/>
    </row>
    <row r="303" spans="1:8" s="57" customFormat="1" ht="15.75">
      <c r="A303" s="148"/>
      <c r="B303" s="55"/>
      <c r="C303" s="149" t="s">
        <v>42</v>
      </c>
      <c r="D303" s="161">
        <f t="shared" ref="D303" si="58">E303+F303</f>
        <v>1</v>
      </c>
      <c r="E303" s="162">
        <v>1</v>
      </c>
      <c r="F303" s="152"/>
    </row>
    <row r="304" spans="1:8" s="57" customFormat="1" ht="15.75">
      <c r="A304" s="148"/>
      <c r="B304" s="55"/>
      <c r="C304" s="149" t="s">
        <v>9</v>
      </c>
      <c r="D304" s="151">
        <v>93.024000000000001</v>
      </c>
      <c r="E304" s="152">
        <v>93.024000000000001</v>
      </c>
      <c r="F304" s="152"/>
    </row>
    <row r="305" spans="1:6" s="57" customFormat="1" ht="15.75">
      <c r="A305" s="148" t="s">
        <v>264</v>
      </c>
      <c r="B305" s="163" t="s">
        <v>312</v>
      </c>
      <c r="C305" s="149" t="s">
        <v>12</v>
      </c>
      <c r="D305" s="151">
        <v>0.38700000000000001</v>
      </c>
      <c r="E305" s="152">
        <v>0.38700000000000001</v>
      </c>
      <c r="F305" s="152"/>
    </row>
    <row r="306" spans="1:6" s="57" customFormat="1" ht="15.75">
      <c r="A306" s="148"/>
      <c r="B306" s="55"/>
      <c r="C306" s="149" t="s">
        <v>42</v>
      </c>
      <c r="D306" s="161">
        <f t="shared" ref="D306" si="59">E306+F306</f>
        <v>1</v>
      </c>
      <c r="E306" s="162">
        <v>1</v>
      </c>
      <c r="F306" s="152"/>
    </row>
    <row r="307" spans="1:6" s="57" customFormat="1" ht="15.75">
      <c r="A307" s="148"/>
      <c r="B307" s="55"/>
      <c r="C307" s="149" t="s">
        <v>9</v>
      </c>
      <c r="D307" s="151">
        <v>79.91</v>
      </c>
      <c r="E307" s="152">
        <v>79.91</v>
      </c>
      <c r="F307" s="152"/>
    </row>
    <row r="308" spans="1:6" s="53" customFormat="1" ht="15.75">
      <c r="A308" s="148" t="s">
        <v>265</v>
      </c>
      <c r="B308" s="163" t="s">
        <v>311</v>
      </c>
      <c r="C308" s="149" t="s">
        <v>12</v>
      </c>
      <c r="D308" s="151">
        <v>0.36</v>
      </c>
      <c r="E308" s="152">
        <v>0.36</v>
      </c>
      <c r="F308" s="152"/>
    </row>
    <row r="309" spans="1:6" s="53" customFormat="1" ht="15.75">
      <c r="A309" s="148"/>
      <c r="B309" s="47"/>
      <c r="C309" s="149" t="s">
        <v>42</v>
      </c>
      <c r="D309" s="161">
        <f t="shared" ref="D309" si="60">E309+F309</f>
        <v>1</v>
      </c>
      <c r="E309" s="162">
        <v>1</v>
      </c>
      <c r="F309" s="152"/>
    </row>
    <row r="310" spans="1:6" s="51" customFormat="1" ht="15.75">
      <c r="A310" s="148"/>
      <c r="B310" s="55"/>
      <c r="C310" s="149" t="s">
        <v>9</v>
      </c>
      <c r="D310" s="151">
        <v>77.802000000000007</v>
      </c>
      <c r="E310" s="154">
        <v>77.802000000000007</v>
      </c>
      <c r="F310" s="152"/>
    </row>
    <row r="311" spans="1:6" s="51" customFormat="1" ht="15.75">
      <c r="A311" s="148" t="s">
        <v>266</v>
      </c>
      <c r="B311" s="163" t="s">
        <v>415</v>
      </c>
      <c r="C311" s="149" t="s">
        <v>12</v>
      </c>
      <c r="D311" s="151">
        <v>0.51500000000000001</v>
      </c>
      <c r="E311" s="152">
        <v>0.51500000000000001</v>
      </c>
      <c r="F311" s="152"/>
    </row>
    <row r="312" spans="1:6" s="53" customFormat="1" ht="15.75">
      <c r="A312" s="148"/>
      <c r="B312" s="47"/>
      <c r="C312" s="149" t="s">
        <v>42</v>
      </c>
      <c r="D312" s="161">
        <f t="shared" ref="D312" si="61">E312+F312</f>
        <v>1</v>
      </c>
      <c r="E312" s="162">
        <v>1</v>
      </c>
      <c r="F312" s="152"/>
    </row>
    <row r="313" spans="1:6" s="53" customFormat="1" ht="15.75">
      <c r="A313" s="148"/>
      <c r="B313" s="55"/>
      <c r="C313" s="149" t="s">
        <v>9</v>
      </c>
      <c r="D313" s="151">
        <v>125.494</v>
      </c>
      <c r="E313" s="152">
        <v>125.494</v>
      </c>
      <c r="F313" s="152"/>
    </row>
    <row r="314" spans="1:6" s="53" customFormat="1" ht="15.75">
      <c r="A314" s="148" t="s">
        <v>267</v>
      </c>
      <c r="B314" s="163" t="s">
        <v>416</v>
      </c>
      <c r="C314" s="149" t="s">
        <v>12</v>
      </c>
      <c r="D314" s="151">
        <v>0.33300000000000002</v>
      </c>
      <c r="E314" s="152">
        <v>0.33300000000000002</v>
      </c>
      <c r="F314" s="152"/>
    </row>
    <row r="315" spans="1:6" s="53" customFormat="1" ht="15.75">
      <c r="A315" s="148"/>
      <c r="B315" s="47"/>
      <c r="C315" s="149" t="s">
        <v>42</v>
      </c>
      <c r="D315" s="161">
        <f t="shared" ref="D315" si="62">E315+F315</f>
        <v>1</v>
      </c>
      <c r="E315" s="162">
        <v>1</v>
      </c>
      <c r="F315" s="152"/>
    </row>
    <row r="316" spans="1:6" s="53" customFormat="1" ht="15.75">
      <c r="A316" s="148"/>
      <c r="B316" s="56"/>
      <c r="C316" s="149" t="s">
        <v>9</v>
      </c>
      <c r="D316" s="151">
        <v>145.51900000000001</v>
      </c>
      <c r="E316" s="152">
        <v>145.51900000000001</v>
      </c>
      <c r="F316" s="152"/>
    </row>
    <row r="317" spans="1:6" ht="15.75" customHeight="1">
      <c r="A317" s="148" t="s">
        <v>268</v>
      </c>
      <c r="B317" s="163" t="s">
        <v>308</v>
      </c>
      <c r="C317" s="149" t="s">
        <v>12</v>
      </c>
      <c r="D317" s="151">
        <v>1.446</v>
      </c>
      <c r="E317" s="152"/>
      <c r="F317" s="152">
        <v>1.446</v>
      </c>
    </row>
    <row r="318" spans="1:6" ht="15.75" customHeight="1">
      <c r="A318" s="148"/>
      <c r="B318" s="55"/>
      <c r="C318" s="149" t="s">
        <v>42</v>
      </c>
      <c r="D318" s="161">
        <f t="shared" ref="D318" si="63">E318+F318</f>
        <v>1</v>
      </c>
      <c r="E318" s="162"/>
      <c r="F318" s="162">
        <v>1</v>
      </c>
    </row>
    <row r="319" spans="1:6" ht="15.75">
      <c r="A319" s="148"/>
      <c r="B319" s="56"/>
      <c r="C319" s="149" t="s">
        <v>9</v>
      </c>
      <c r="D319" s="151">
        <v>466.411</v>
      </c>
      <c r="E319" s="152"/>
      <c r="F319" s="152">
        <v>466.411</v>
      </c>
    </row>
    <row r="320" spans="1:6" ht="15.75" customHeight="1">
      <c r="A320" s="148" t="s">
        <v>269</v>
      </c>
      <c r="B320" s="163" t="s">
        <v>307</v>
      </c>
      <c r="C320" s="149" t="s">
        <v>12</v>
      </c>
      <c r="D320" s="151">
        <v>1.4379999999999999</v>
      </c>
      <c r="E320" s="152"/>
      <c r="F320" s="152">
        <v>1.4379999999999999</v>
      </c>
    </row>
    <row r="321" spans="1:14" ht="15.75" customHeight="1">
      <c r="A321" s="148"/>
      <c r="B321" s="55"/>
      <c r="C321" s="149" t="s">
        <v>42</v>
      </c>
      <c r="D321" s="161">
        <f t="shared" ref="D321" si="64">E321+F321</f>
        <v>1</v>
      </c>
      <c r="E321" s="162"/>
      <c r="F321" s="162">
        <v>1</v>
      </c>
    </row>
    <row r="322" spans="1:14" ht="15.75">
      <c r="A322" s="148"/>
      <c r="B322" s="56"/>
      <c r="C322" s="149" t="s">
        <v>9</v>
      </c>
      <c r="D322" s="151">
        <v>462.73700000000002</v>
      </c>
      <c r="E322" s="152"/>
      <c r="F322" s="152">
        <v>462.73700000000002</v>
      </c>
    </row>
    <row r="323" spans="1:14" ht="15.75" customHeight="1">
      <c r="A323" s="148" t="s">
        <v>270</v>
      </c>
      <c r="B323" s="163" t="s">
        <v>417</v>
      </c>
      <c r="C323" s="149" t="s">
        <v>12</v>
      </c>
      <c r="D323" s="151">
        <v>2.0910000000000002</v>
      </c>
      <c r="E323" s="152"/>
      <c r="F323" s="152">
        <v>2.0910000000000002</v>
      </c>
    </row>
    <row r="324" spans="1:14" ht="15.75" customHeight="1">
      <c r="A324" s="148"/>
      <c r="B324" s="55"/>
      <c r="C324" s="149" t="s">
        <v>42</v>
      </c>
      <c r="D324" s="161">
        <f t="shared" ref="D324" si="65">E324+F324</f>
        <v>1</v>
      </c>
      <c r="E324" s="162"/>
      <c r="F324" s="162">
        <v>1</v>
      </c>
    </row>
    <row r="325" spans="1:14" ht="15.75">
      <c r="A325" s="148"/>
      <c r="B325" s="56"/>
      <c r="C325" s="149" t="s">
        <v>9</v>
      </c>
      <c r="D325" s="151">
        <v>557.18600000000004</v>
      </c>
      <c r="E325" s="152"/>
      <c r="F325" s="152">
        <v>557.18600000000004</v>
      </c>
    </row>
    <row r="326" spans="1:14" ht="15.75" customHeight="1">
      <c r="A326" s="148" t="s">
        <v>271</v>
      </c>
      <c r="B326" s="163" t="s">
        <v>305</v>
      </c>
      <c r="C326" s="149" t="s">
        <v>12</v>
      </c>
      <c r="D326" s="151">
        <v>0.443</v>
      </c>
      <c r="E326" s="155"/>
      <c r="F326" s="155">
        <v>0.443</v>
      </c>
    </row>
    <row r="327" spans="1:14" ht="15.75" customHeight="1">
      <c r="A327" s="148"/>
      <c r="B327" s="55"/>
      <c r="C327" s="149" t="s">
        <v>42</v>
      </c>
      <c r="D327" s="161">
        <f t="shared" ref="D327" si="66">E327+F327</f>
        <v>1</v>
      </c>
      <c r="E327" s="162"/>
      <c r="F327" s="162">
        <v>1</v>
      </c>
    </row>
    <row r="328" spans="1:14" ht="15.75">
      <c r="A328" s="148"/>
      <c r="B328" s="56"/>
      <c r="C328" s="149" t="s">
        <v>9</v>
      </c>
      <c r="D328" s="151">
        <v>260.32</v>
      </c>
      <c r="E328" s="152"/>
      <c r="F328" s="152">
        <v>260.32</v>
      </c>
    </row>
    <row r="329" spans="1:14" ht="15.75" customHeight="1">
      <c r="A329" s="148" t="s">
        <v>272</v>
      </c>
      <c r="B329" s="163" t="s">
        <v>304</v>
      </c>
      <c r="C329" s="149" t="s">
        <v>12</v>
      </c>
      <c r="D329" s="151">
        <v>0.39500000000000002</v>
      </c>
      <c r="E329" s="152"/>
      <c r="F329" s="155">
        <v>0.39500000000000002</v>
      </c>
    </row>
    <row r="330" spans="1:14" ht="15.75" customHeight="1">
      <c r="A330" s="148"/>
      <c r="B330" s="55"/>
      <c r="C330" s="149" t="s">
        <v>42</v>
      </c>
      <c r="D330" s="161">
        <f t="shared" ref="D330" si="67">E330+F330</f>
        <v>1</v>
      </c>
      <c r="E330" s="162"/>
      <c r="F330" s="162">
        <v>1</v>
      </c>
    </row>
    <row r="331" spans="1:14" ht="15.75">
      <c r="A331" s="148"/>
      <c r="B331" s="66"/>
      <c r="C331" s="157" t="s">
        <v>9</v>
      </c>
      <c r="D331" s="158">
        <v>174.31299999999999</v>
      </c>
      <c r="E331" s="159"/>
      <c r="F331" s="159">
        <v>174.31299999999999</v>
      </c>
    </row>
    <row r="332" spans="1:14" s="43" customFormat="1" ht="15.75">
      <c r="A332" s="148" t="s">
        <v>273</v>
      </c>
      <c r="B332" s="163" t="s">
        <v>303</v>
      </c>
      <c r="C332" s="149" t="s">
        <v>12</v>
      </c>
      <c r="D332" s="151">
        <v>0.39500000000000002</v>
      </c>
      <c r="E332" s="152"/>
      <c r="F332" s="153">
        <v>0.39500000000000002</v>
      </c>
      <c r="H332" s="49"/>
    </row>
    <row r="333" spans="1:14" s="51" customFormat="1" ht="15.75">
      <c r="A333" s="148"/>
      <c r="B333" s="50"/>
      <c r="C333" s="149" t="s">
        <v>42</v>
      </c>
      <c r="D333" s="161">
        <f t="shared" ref="D333" si="68">E333+F333</f>
        <v>1</v>
      </c>
      <c r="E333" s="162"/>
      <c r="F333" s="162">
        <v>1</v>
      </c>
      <c r="H333" s="49"/>
    </row>
    <row r="334" spans="1:14" s="53" customFormat="1" ht="15.75">
      <c r="A334" s="148"/>
      <c r="B334" s="52"/>
      <c r="C334" s="149" t="s">
        <v>9</v>
      </c>
      <c r="D334" s="151">
        <v>174.726</v>
      </c>
      <c r="E334" s="154"/>
      <c r="F334" s="153">
        <v>174.726</v>
      </c>
      <c r="H334" s="49"/>
      <c r="I334" s="67"/>
      <c r="J334" s="67"/>
      <c r="K334" s="58"/>
      <c r="L334" s="67"/>
      <c r="M334" s="67"/>
      <c r="N334" s="67"/>
    </row>
    <row r="335" spans="1:14" s="53" customFormat="1" ht="15.75">
      <c r="A335" s="148" t="s">
        <v>274</v>
      </c>
      <c r="B335" s="163" t="s">
        <v>302</v>
      </c>
      <c r="C335" s="149" t="s">
        <v>12</v>
      </c>
      <c r="D335" s="151">
        <v>0.33300000000000002</v>
      </c>
      <c r="E335" s="152"/>
      <c r="F335" s="152">
        <v>0.33300000000000002</v>
      </c>
      <c r="G335" s="54"/>
      <c r="H335" s="49"/>
      <c r="I335" s="67"/>
      <c r="J335" s="67"/>
      <c r="K335" s="67"/>
      <c r="L335" s="67"/>
      <c r="M335" s="67"/>
      <c r="N335" s="67"/>
    </row>
    <row r="336" spans="1:14" s="53" customFormat="1" ht="14.25" customHeight="1">
      <c r="A336" s="148"/>
      <c r="B336" s="55"/>
      <c r="C336" s="149" t="s">
        <v>42</v>
      </c>
      <c r="D336" s="161">
        <f t="shared" ref="D336" si="69">E336+F336</f>
        <v>1</v>
      </c>
      <c r="E336" s="162"/>
      <c r="F336" s="162">
        <v>1</v>
      </c>
      <c r="G336" s="54"/>
      <c r="H336" s="49"/>
      <c r="I336" s="67"/>
      <c r="J336" s="67"/>
      <c r="K336" s="67"/>
      <c r="L336" s="67"/>
      <c r="M336" s="67"/>
      <c r="N336" s="67"/>
    </row>
    <row r="337" spans="1:14" s="53" customFormat="1" ht="15.75">
      <c r="A337" s="148"/>
      <c r="B337" s="56"/>
      <c r="C337" s="149" t="s">
        <v>9</v>
      </c>
      <c r="D337" s="151">
        <v>159.43600000000001</v>
      </c>
      <c r="E337" s="152"/>
      <c r="F337" s="152">
        <v>159.43600000000001</v>
      </c>
      <c r="G337" s="54"/>
      <c r="H337" s="49"/>
      <c r="I337" s="67"/>
      <c r="J337" s="67"/>
      <c r="K337" s="67"/>
      <c r="L337" s="67"/>
      <c r="M337" s="67"/>
      <c r="N337" s="67"/>
    </row>
    <row r="338" spans="1:14" s="57" customFormat="1" ht="15.75">
      <c r="A338" s="148" t="s">
        <v>275</v>
      </c>
      <c r="B338" s="163" t="s">
        <v>301</v>
      </c>
      <c r="C338" s="149" t="s">
        <v>12</v>
      </c>
      <c r="D338" s="151">
        <v>0.40899999999999997</v>
      </c>
      <c r="E338" s="152"/>
      <c r="F338" s="152">
        <v>0.40899999999999997</v>
      </c>
      <c r="H338" s="58"/>
      <c r="I338" s="67"/>
      <c r="J338" s="67"/>
      <c r="K338" s="67"/>
      <c r="L338" s="67"/>
      <c r="M338" s="67"/>
      <c r="N338" s="67"/>
    </row>
    <row r="339" spans="1:14" s="57" customFormat="1" ht="15.75">
      <c r="A339" s="148"/>
      <c r="B339" s="55"/>
      <c r="C339" s="149" t="s">
        <v>42</v>
      </c>
      <c r="D339" s="161">
        <f t="shared" ref="D339" si="70">E339+F339</f>
        <v>1</v>
      </c>
      <c r="E339" s="162"/>
      <c r="F339" s="162">
        <v>1</v>
      </c>
      <c r="H339" s="58"/>
      <c r="I339" s="67"/>
      <c r="J339" s="67"/>
      <c r="K339" s="67"/>
      <c r="L339" s="67"/>
      <c r="M339" s="67"/>
      <c r="N339" s="67"/>
    </row>
    <row r="340" spans="1:14" s="57" customFormat="1" ht="15.75">
      <c r="A340" s="148"/>
      <c r="B340" s="55"/>
      <c r="C340" s="149" t="s">
        <v>9</v>
      </c>
      <c r="D340" s="151">
        <v>197.39500000000001</v>
      </c>
      <c r="E340" s="152"/>
      <c r="F340" s="152">
        <v>197.39500000000001</v>
      </c>
      <c r="H340" s="58"/>
      <c r="I340" s="67"/>
      <c r="J340" s="67"/>
      <c r="K340" s="67"/>
      <c r="L340" s="67"/>
      <c r="M340" s="67"/>
      <c r="N340" s="67"/>
    </row>
    <row r="341" spans="1:14" s="57" customFormat="1" ht="15.75">
      <c r="A341" s="148" t="s">
        <v>276</v>
      </c>
      <c r="B341" s="163" t="s">
        <v>300</v>
      </c>
      <c r="C341" s="149" t="s">
        <v>12</v>
      </c>
      <c r="D341" s="151">
        <v>0.375</v>
      </c>
      <c r="E341" s="152"/>
      <c r="F341" s="152">
        <v>0.375</v>
      </c>
      <c r="H341" s="58"/>
      <c r="I341" s="58"/>
      <c r="J341" s="67"/>
      <c r="K341" s="67"/>
      <c r="L341" s="58"/>
      <c r="M341" s="67"/>
      <c r="N341" s="67"/>
    </row>
    <row r="342" spans="1:14" s="57" customFormat="1" ht="15.75">
      <c r="A342" s="148"/>
      <c r="B342" s="55"/>
      <c r="C342" s="149" t="s">
        <v>42</v>
      </c>
      <c r="D342" s="161">
        <f t="shared" ref="D342" si="71">E342+F342</f>
        <v>1</v>
      </c>
      <c r="E342" s="162"/>
      <c r="F342" s="162">
        <v>1</v>
      </c>
      <c r="H342" s="58"/>
      <c r="I342" s="58"/>
      <c r="J342" s="67"/>
      <c r="K342" s="67"/>
      <c r="L342" s="67"/>
      <c r="M342" s="67"/>
      <c r="N342" s="67"/>
    </row>
    <row r="343" spans="1:14" s="57" customFormat="1" ht="15.75">
      <c r="A343" s="148"/>
      <c r="B343" s="55"/>
      <c r="C343" s="149" t="s">
        <v>9</v>
      </c>
      <c r="D343" s="151">
        <v>160.363</v>
      </c>
      <c r="E343" s="152"/>
      <c r="F343" s="152">
        <v>160.363</v>
      </c>
      <c r="H343" s="58"/>
      <c r="I343" s="58"/>
      <c r="J343" s="67"/>
      <c r="K343" s="67"/>
      <c r="L343" s="67"/>
      <c r="M343" s="67"/>
      <c r="N343" s="67"/>
    </row>
    <row r="344" spans="1:14" s="53" customFormat="1" ht="15.75">
      <c r="A344" s="148" t="s">
        <v>277</v>
      </c>
      <c r="B344" s="163" t="s">
        <v>418</v>
      </c>
      <c r="C344" s="149" t="s">
        <v>12</v>
      </c>
      <c r="D344" s="151">
        <v>0.74</v>
      </c>
      <c r="E344" s="152"/>
      <c r="F344" s="152">
        <v>0.74</v>
      </c>
      <c r="G344" s="54"/>
      <c r="H344" s="58"/>
      <c r="I344" s="67"/>
      <c r="J344" s="67"/>
      <c r="K344" s="67"/>
      <c r="L344" s="67"/>
      <c r="M344" s="67"/>
      <c r="N344" s="67"/>
    </row>
    <row r="345" spans="1:14" s="53" customFormat="1" ht="15.75">
      <c r="A345" s="148"/>
      <c r="B345" s="47"/>
      <c r="C345" s="149" t="s">
        <v>42</v>
      </c>
      <c r="D345" s="161">
        <f t="shared" ref="D345" si="72">E345+F345</f>
        <v>1</v>
      </c>
      <c r="E345" s="162"/>
      <c r="F345" s="162">
        <v>1</v>
      </c>
      <c r="G345" s="54"/>
      <c r="H345" s="58"/>
      <c r="I345" s="67"/>
      <c r="J345" s="67"/>
      <c r="K345" s="67"/>
      <c r="L345" s="67"/>
      <c r="M345" s="67"/>
      <c r="N345" s="67"/>
    </row>
    <row r="346" spans="1:14" s="51" customFormat="1" ht="15.75">
      <c r="A346" s="148"/>
      <c r="B346" s="55"/>
      <c r="C346" s="149" t="s">
        <v>9</v>
      </c>
      <c r="D346" s="151">
        <v>188.25</v>
      </c>
      <c r="E346" s="154"/>
      <c r="F346" s="152">
        <v>188.25</v>
      </c>
      <c r="G346" s="59"/>
      <c r="H346" s="58"/>
      <c r="I346" s="68"/>
      <c r="J346" s="68"/>
      <c r="K346" s="68"/>
      <c r="L346" s="68"/>
      <c r="M346" s="68"/>
      <c r="N346" s="68"/>
    </row>
    <row r="347" spans="1:14" s="51" customFormat="1" ht="15.75">
      <c r="A347" s="148" t="s">
        <v>278</v>
      </c>
      <c r="B347" s="163" t="s">
        <v>298</v>
      </c>
      <c r="C347" s="149" t="s">
        <v>12</v>
      </c>
      <c r="D347" s="151">
        <v>1.5409999999999999</v>
      </c>
      <c r="E347" s="152"/>
      <c r="F347" s="152">
        <v>1.5409999999999999</v>
      </c>
      <c r="G347" s="59"/>
      <c r="H347" s="58"/>
      <c r="I347" s="68"/>
      <c r="J347" s="68"/>
      <c r="K347" s="68"/>
      <c r="L347" s="68"/>
      <c r="M347" s="68"/>
      <c r="N347" s="68"/>
    </row>
    <row r="348" spans="1:14" s="53" customFormat="1" ht="15.75">
      <c r="A348" s="148"/>
      <c r="B348" s="47"/>
      <c r="C348" s="149" t="s">
        <v>42</v>
      </c>
      <c r="D348" s="161">
        <f t="shared" ref="D348" si="73">E348+F348</f>
        <v>1</v>
      </c>
      <c r="E348" s="162"/>
      <c r="F348" s="162">
        <v>1</v>
      </c>
      <c r="G348" s="59"/>
      <c r="H348" s="58"/>
      <c r="I348" s="67"/>
      <c r="J348" s="67"/>
      <c r="K348" s="67"/>
      <c r="L348" s="67"/>
      <c r="M348" s="67"/>
      <c r="N348" s="67"/>
    </row>
    <row r="349" spans="1:14" s="53" customFormat="1" ht="15.75">
      <c r="A349" s="148"/>
      <c r="B349" s="55"/>
      <c r="C349" s="149" t="s">
        <v>9</v>
      </c>
      <c r="D349" s="151">
        <v>391.65199999999999</v>
      </c>
      <c r="E349" s="152"/>
      <c r="F349" s="152">
        <v>391.65199999999999</v>
      </c>
      <c r="G349" s="59"/>
      <c r="H349" s="58"/>
      <c r="I349" s="67"/>
      <c r="J349" s="67"/>
      <c r="K349" s="67"/>
      <c r="L349" s="67"/>
      <c r="M349" s="67"/>
      <c r="N349" s="67"/>
    </row>
    <row r="350" spans="1:14" s="53" customFormat="1" ht="15.75">
      <c r="A350" s="148" t="s">
        <v>279</v>
      </c>
      <c r="B350" s="163" t="s">
        <v>297</v>
      </c>
      <c r="C350" s="149" t="s">
        <v>12</v>
      </c>
      <c r="D350" s="151">
        <v>1.5409999999999999</v>
      </c>
      <c r="E350" s="152"/>
      <c r="F350" s="152">
        <v>1.5409999999999999</v>
      </c>
      <c r="G350" s="54"/>
      <c r="H350" s="58"/>
      <c r="I350" s="58"/>
      <c r="J350" s="67"/>
      <c r="K350" s="67"/>
      <c r="L350" s="67"/>
      <c r="M350" s="67"/>
      <c r="N350" s="67"/>
    </row>
    <row r="351" spans="1:14" s="53" customFormat="1" ht="15.75">
      <c r="A351" s="148"/>
      <c r="B351" s="47"/>
      <c r="C351" s="149" t="s">
        <v>42</v>
      </c>
      <c r="D351" s="161">
        <f t="shared" ref="D351" si="74">E351+F351</f>
        <v>1</v>
      </c>
      <c r="E351" s="162"/>
      <c r="F351" s="162">
        <v>1</v>
      </c>
      <c r="G351" s="54"/>
      <c r="H351" s="58"/>
      <c r="I351" s="58"/>
      <c r="J351" s="67"/>
      <c r="K351" s="67"/>
      <c r="L351" s="67"/>
      <c r="M351" s="67"/>
      <c r="N351" s="67"/>
    </row>
    <row r="352" spans="1:14" s="53" customFormat="1" ht="15.75">
      <c r="A352" s="148"/>
      <c r="B352" s="56"/>
      <c r="C352" s="149" t="s">
        <v>9</v>
      </c>
      <c r="D352" s="151">
        <v>422.26499999999999</v>
      </c>
      <c r="E352" s="152"/>
      <c r="F352" s="152">
        <v>422.26499999999999</v>
      </c>
      <c r="G352" s="54"/>
      <c r="H352" s="58"/>
      <c r="I352" s="58"/>
      <c r="J352" s="67"/>
      <c r="K352" s="67"/>
      <c r="L352" s="67"/>
      <c r="M352" s="67"/>
      <c r="N352" s="67"/>
    </row>
    <row r="353" spans="1:14" ht="15.75" customHeight="1">
      <c r="A353" s="148" t="s">
        <v>280</v>
      </c>
      <c r="B353" s="163" t="s">
        <v>419</v>
      </c>
      <c r="C353" s="149" t="s">
        <v>12</v>
      </c>
      <c r="D353" s="151">
        <v>1.464</v>
      </c>
      <c r="E353" s="152"/>
      <c r="F353" s="152">
        <v>1.464</v>
      </c>
      <c r="H353" s="61"/>
      <c r="I353" s="64"/>
      <c r="J353" s="64"/>
      <c r="K353" s="64"/>
      <c r="L353" s="64"/>
      <c r="M353" s="64"/>
      <c r="N353" s="64"/>
    </row>
    <row r="354" spans="1:14" ht="15.75" customHeight="1">
      <c r="A354" s="148"/>
      <c r="B354" s="55"/>
      <c r="C354" s="149" t="s">
        <v>42</v>
      </c>
      <c r="D354" s="161">
        <f t="shared" ref="D354" si="75">E354+F354</f>
        <v>1</v>
      </c>
      <c r="E354" s="162"/>
      <c r="F354" s="162">
        <v>1</v>
      </c>
      <c r="H354" s="61"/>
      <c r="I354" s="64"/>
      <c r="J354" s="64"/>
      <c r="K354" s="64"/>
      <c r="L354" s="64"/>
      <c r="M354" s="64"/>
      <c r="N354" s="64"/>
    </row>
    <row r="355" spans="1:14" ht="15.75">
      <c r="A355" s="148"/>
      <c r="B355" s="56"/>
      <c r="C355" s="149" t="s">
        <v>9</v>
      </c>
      <c r="D355" s="151">
        <v>373.78899999999999</v>
      </c>
      <c r="E355" s="152"/>
      <c r="F355" s="152">
        <v>373.78899999999999</v>
      </c>
      <c r="H355" s="61"/>
      <c r="I355" s="61"/>
      <c r="J355" s="64"/>
      <c r="K355" s="64"/>
      <c r="L355" s="64"/>
      <c r="M355" s="64"/>
      <c r="N355" s="64"/>
    </row>
    <row r="356" spans="1:14" ht="15.75" customHeight="1">
      <c r="A356" s="148" t="s">
        <v>281</v>
      </c>
      <c r="B356" s="163" t="s">
        <v>295</v>
      </c>
      <c r="C356" s="149" t="s">
        <v>12</v>
      </c>
      <c r="D356" s="151">
        <v>1.5409999999999999</v>
      </c>
      <c r="E356" s="152"/>
      <c r="F356" s="152">
        <v>1.5409999999999999</v>
      </c>
      <c r="G356" s="62"/>
      <c r="H356" s="61"/>
      <c r="I356" s="61"/>
      <c r="J356" s="64"/>
      <c r="K356" s="64"/>
      <c r="L356" s="64"/>
      <c r="M356" s="64"/>
      <c r="N356" s="64"/>
    </row>
    <row r="357" spans="1:14" ht="15.75" customHeight="1">
      <c r="A357" s="148"/>
      <c r="B357" s="55"/>
      <c r="C357" s="149" t="s">
        <v>42</v>
      </c>
      <c r="D357" s="161">
        <f t="shared" ref="D357" si="76">E357+F357</f>
        <v>1</v>
      </c>
      <c r="E357" s="162"/>
      <c r="F357" s="162">
        <v>1</v>
      </c>
      <c r="G357" s="62"/>
      <c r="H357" s="61"/>
      <c r="I357" s="61"/>
      <c r="J357" s="64"/>
      <c r="K357" s="64"/>
      <c r="L357" s="64"/>
      <c r="M357" s="64"/>
      <c r="N357" s="64"/>
    </row>
    <row r="358" spans="1:14" ht="15.75">
      <c r="A358" s="148"/>
      <c r="B358" s="56"/>
      <c r="C358" s="149" t="s">
        <v>9</v>
      </c>
      <c r="D358" s="151">
        <v>415.17200000000003</v>
      </c>
      <c r="E358" s="152"/>
      <c r="F358" s="152">
        <v>415.17200000000003</v>
      </c>
      <c r="G358" s="62"/>
      <c r="H358" s="61"/>
      <c r="I358" s="64"/>
      <c r="J358" s="64"/>
      <c r="K358" s="64"/>
      <c r="L358" s="64"/>
      <c r="M358" s="64"/>
      <c r="N358" s="64"/>
    </row>
    <row r="359" spans="1:14" ht="15.75" customHeight="1">
      <c r="A359" s="148" t="s">
        <v>282</v>
      </c>
      <c r="B359" s="163" t="s">
        <v>294</v>
      </c>
      <c r="C359" s="149" t="s">
        <v>12</v>
      </c>
      <c r="D359" s="151">
        <v>1.5409999999999999</v>
      </c>
      <c r="E359" s="152"/>
      <c r="F359" s="152">
        <v>1.5409999999999999</v>
      </c>
      <c r="H359" s="61"/>
      <c r="I359" s="64"/>
      <c r="J359" s="64"/>
      <c r="K359" s="64"/>
      <c r="L359" s="64"/>
      <c r="M359" s="64"/>
      <c r="N359" s="64"/>
    </row>
    <row r="360" spans="1:14" ht="15.75" customHeight="1">
      <c r="A360" s="148"/>
      <c r="B360" s="55"/>
      <c r="C360" s="149" t="s">
        <v>42</v>
      </c>
      <c r="D360" s="161">
        <f t="shared" ref="D360" si="77">E360+F360</f>
        <v>1</v>
      </c>
      <c r="E360" s="162"/>
      <c r="F360" s="162">
        <v>1</v>
      </c>
      <c r="H360" s="61"/>
      <c r="I360" s="64"/>
      <c r="J360" s="64"/>
      <c r="K360" s="64"/>
      <c r="L360" s="64"/>
      <c r="M360" s="64"/>
      <c r="N360" s="64"/>
    </row>
    <row r="361" spans="1:14" ht="15.75">
      <c r="A361" s="148"/>
      <c r="B361" s="56"/>
      <c r="C361" s="149" t="s">
        <v>9</v>
      </c>
      <c r="D361" s="151">
        <v>416.57100000000003</v>
      </c>
      <c r="E361" s="152"/>
      <c r="F361" s="152">
        <v>416.57100000000003</v>
      </c>
      <c r="H361" s="61"/>
      <c r="I361" s="64"/>
      <c r="J361" s="64"/>
      <c r="K361" s="64"/>
      <c r="L361" s="64"/>
      <c r="M361" s="64"/>
      <c r="N361" s="64"/>
    </row>
    <row r="362" spans="1:14" hidden="1">
      <c r="A362" s="148" t="s">
        <v>283</v>
      </c>
      <c r="B362" s="69"/>
      <c r="C362" s="70" t="s">
        <v>12</v>
      </c>
      <c r="D362" s="71">
        <f t="shared" si="12"/>
        <v>0</v>
      </c>
      <c r="E362" s="72"/>
      <c r="F362" s="73"/>
    </row>
    <row r="363" spans="1:14" hidden="1">
      <c r="A363" s="148"/>
      <c r="B363" s="55"/>
      <c r="C363" s="42" t="s">
        <v>42</v>
      </c>
      <c r="D363" s="65">
        <f t="shared" si="12"/>
        <v>0</v>
      </c>
      <c r="E363" s="48"/>
      <c r="F363" s="63"/>
    </row>
    <row r="364" spans="1:14" ht="15.75" hidden="1">
      <c r="A364" s="148"/>
      <c r="B364" s="56"/>
      <c r="C364" s="42" t="s">
        <v>9</v>
      </c>
      <c r="D364" s="65">
        <f t="shared" si="12"/>
        <v>0</v>
      </c>
      <c r="E364" s="48"/>
      <c r="F364" s="48"/>
    </row>
    <row r="365" spans="1:14" hidden="1">
      <c r="A365" s="148"/>
      <c r="B365" s="47"/>
      <c r="C365" s="42" t="s">
        <v>12</v>
      </c>
      <c r="D365" s="65">
        <f t="shared" si="12"/>
        <v>0</v>
      </c>
      <c r="E365" s="48"/>
      <c r="F365" s="63"/>
    </row>
    <row r="366" spans="1:14" hidden="1">
      <c r="A366" s="148"/>
      <c r="B366" s="55"/>
      <c r="C366" s="42" t="s">
        <v>42</v>
      </c>
      <c r="D366" s="65">
        <f t="shared" si="12"/>
        <v>0</v>
      </c>
      <c r="E366" s="48"/>
      <c r="F366" s="63"/>
    </row>
    <row r="367" spans="1:14" ht="15.75" hidden="1">
      <c r="A367" s="148"/>
      <c r="B367" s="56"/>
      <c r="C367" s="42" t="s">
        <v>9</v>
      </c>
      <c r="D367" s="65">
        <f t="shared" si="12"/>
        <v>0</v>
      </c>
      <c r="E367" s="48"/>
      <c r="F367" s="48"/>
    </row>
    <row r="370" spans="1:16" s="32" customFormat="1">
      <c r="A370" s="147"/>
      <c r="G370" s="34"/>
      <c r="H370" s="34"/>
      <c r="I370" s="34"/>
      <c r="J370" s="34"/>
      <c r="K370" s="34"/>
      <c r="L370" s="34"/>
      <c r="M370" s="34"/>
      <c r="N370" s="34"/>
      <c r="O370" s="34"/>
      <c r="P370" s="34"/>
    </row>
    <row r="371" spans="1:16">
      <c r="B371" s="28"/>
      <c r="C371" s="168"/>
      <c r="E371" s="28"/>
    </row>
    <row r="372" spans="1:16" s="32" customFormat="1">
      <c r="A372" s="147"/>
      <c r="B372" s="28"/>
      <c r="C372" s="168"/>
      <c r="D372" s="28"/>
      <c r="E372" s="28"/>
      <c r="G372" s="34"/>
      <c r="H372" s="34"/>
      <c r="I372" s="34"/>
      <c r="J372" s="34"/>
      <c r="K372" s="34"/>
      <c r="L372" s="34"/>
      <c r="M372" s="34"/>
      <c r="N372" s="34"/>
      <c r="O372" s="34"/>
      <c r="P372" s="34"/>
    </row>
    <row r="373" spans="1:16">
      <c r="B373" s="28"/>
      <c r="C373" s="168"/>
      <c r="E373" s="28"/>
    </row>
  </sheetData>
  <mergeCells count="7">
    <mergeCell ref="A8:A10"/>
    <mergeCell ref="A2:F2"/>
    <mergeCell ref="D5:F5"/>
    <mergeCell ref="A3:F3"/>
    <mergeCell ref="A5:A6"/>
    <mergeCell ref="B5:B6"/>
    <mergeCell ref="C5:C6"/>
  </mergeCells>
  <pageMargins left="0.51181102362204722" right="0"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L35"/>
  <sheetViews>
    <sheetView workbookViewId="0">
      <selection activeCell="I31" sqref="I31"/>
    </sheetView>
  </sheetViews>
  <sheetFormatPr defaultColWidth="8.85546875" defaultRowHeight="12.75"/>
  <cols>
    <col min="1" max="1" width="6.5703125" style="1" customWidth="1"/>
    <col min="2" max="2" width="46.7109375" style="1" customWidth="1"/>
    <col min="3" max="3" width="11.5703125" style="1" customWidth="1"/>
    <col min="4" max="4" width="10.85546875" style="1" customWidth="1"/>
    <col min="5" max="5" width="11.28515625" style="1" customWidth="1"/>
    <col min="6" max="6" width="10.42578125" style="1" customWidth="1"/>
    <col min="7" max="16384" width="8.85546875" style="1"/>
  </cols>
  <sheetData>
    <row r="1" spans="1:12" s="77" customFormat="1">
      <c r="C1" s="30"/>
      <c r="D1" s="80"/>
      <c r="E1" s="31"/>
      <c r="F1" s="31"/>
      <c r="I1" s="31"/>
      <c r="J1" s="31"/>
      <c r="K1" s="31"/>
      <c r="L1" s="31"/>
    </row>
    <row r="2" spans="1:12" ht="27" customHeight="1">
      <c r="A2" s="236" t="s">
        <v>435</v>
      </c>
      <c r="B2" s="236"/>
      <c r="C2" s="236"/>
      <c r="D2" s="236"/>
      <c r="E2" s="236"/>
      <c r="F2" s="236"/>
    </row>
    <row r="3" spans="1:12" ht="27" customHeight="1">
      <c r="A3" s="224" t="s">
        <v>288</v>
      </c>
      <c r="B3" s="224"/>
      <c r="C3" s="224"/>
      <c r="D3" s="224"/>
      <c r="E3" s="224"/>
      <c r="F3" s="224"/>
    </row>
    <row r="4" spans="1:12" ht="15.75" customHeight="1">
      <c r="A4" s="2"/>
      <c r="B4" s="2"/>
      <c r="C4" s="3"/>
      <c r="D4" s="4"/>
      <c r="E4" s="4"/>
      <c r="F4" s="4"/>
    </row>
    <row r="5" spans="1:12" ht="43.5" customHeight="1">
      <c r="A5" s="226" t="s">
        <v>0</v>
      </c>
      <c r="B5" s="228" t="s">
        <v>1</v>
      </c>
      <c r="C5" s="228" t="s">
        <v>2</v>
      </c>
      <c r="D5" s="225" t="s">
        <v>163</v>
      </c>
      <c r="E5" s="225"/>
      <c r="F5" s="225"/>
    </row>
    <row r="6" spans="1:12" ht="28.5" customHeight="1">
      <c r="A6" s="227"/>
      <c r="B6" s="229"/>
      <c r="C6" s="229"/>
      <c r="D6" s="119" t="s">
        <v>4</v>
      </c>
      <c r="E6" s="164" t="s">
        <v>5</v>
      </c>
      <c r="F6" s="164" t="s">
        <v>6</v>
      </c>
    </row>
    <row r="7" spans="1:12" ht="15.75" customHeight="1">
      <c r="A7" s="265" t="s">
        <v>7</v>
      </c>
      <c r="B7" s="172" t="s">
        <v>8</v>
      </c>
      <c r="C7" s="171"/>
      <c r="D7" s="173"/>
      <c r="E7" s="174"/>
      <c r="F7" s="173"/>
    </row>
    <row r="8" spans="1:12" ht="15.75" customHeight="1">
      <c r="A8" s="266">
        <v>1</v>
      </c>
      <c r="B8" s="172" t="s">
        <v>10</v>
      </c>
      <c r="C8" s="171" t="s">
        <v>11</v>
      </c>
      <c r="D8" s="175">
        <f>E8+F8</f>
        <v>7</v>
      </c>
      <c r="E8" s="175">
        <v>7</v>
      </c>
      <c r="F8" s="175"/>
      <c r="H8" s="5"/>
    </row>
    <row r="9" spans="1:12" ht="15.75" customHeight="1">
      <c r="A9" s="266"/>
      <c r="B9" s="172"/>
      <c r="C9" s="171" t="s">
        <v>12</v>
      </c>
      <c r="D9" s="175">
        <f t="shared" ref="D9:D35" si="0">E9+F9</f>
        <v>1.2220000000000002</v>
      </c>
      <c r="E9" s="180">
        <f>E11+E13</f>
        <v>1.2220000000000002</v>
      </c>
      <c r="F9" s="180"/>
    </row>
    <row r="10" spans="1:12" ht="15.75" customHeight="1">
      <c r="A10" s="266"/>
      <c r="B10" s="172" t="s">
        <v>13</v>
      </c>
      <c r="C10" s="171" t="s">
        <v>9</v>
      </c>
      <c r="D10" s="173">
        <f t="shared" si="0"/>
        <v>1449.1220000000001</v>
      </c>
      <c r="E10" s="180">
        <f>E12+E14</f>
        <v>1449.1220000000001</v>
      </c>
      <c r="F10" s="181"/>
    </row>
    <row r="11" spans="1:12" ht="15.75" customHeight="1">
      <c r="A11" s="248" t="s">
        <v>14</v>
      </c>
      <c r="B11" s="237" t="s">
        <v>15</v>
      </c>
      <c r="C11" s="182" t="s">
        <v>12</v>
      </c>
      <c r="D11" s="176">
        <f t="shared" si="0"/>
        <v>0.11</v>
      </c>
      <c r="E11" s="184">
        <f>E24</f>
        <v>0.11</v>
      </c>
      <c r="F11" s="184"/>
    </row>
    <row r="12" spans="1:12" ht="15.75" customHeight="1">
      <c r="A12" s="248"/>
      <c r="B12" s="237"/>
      <c r="C12" s="182" t="s">
        <v>9</v>
      </c>
      <c r="D12" s="177">
        <f t="shared" si="0"/>
        <v>332.72199999999998</v>
      </c>
      <c r="E12" s="184">
        <f>E25</f>
        <v>332.72199999999998</v>
      </c>
      <c r="F12" s="185"/>
    </row>
    <row r="13" spans="1:12" ht="15.75" customHeight="1">
      <c r="A13" s="248" t="s">
        <v>16</v>
      </c>
      <c r="B13" s="237" t="s">
        <v>17</v>
      </c>
      <c r="C13" s="182" t="s">
        <v>12</v>
      </c>
      <c r="D13" s="176">
        <f t="shared" si="0"/>
        <v>1.1120000000000001</v>
      </c>
      <c r="E13" s="184">
        <f>E16+E18+E20+E22+E26+E28+E30+E32</f>
        <v>1.1120000000000001</v>
      </c>
      <c r="F13" s="184"/>
    </row>
    <row r="14" spans="1:12" ht="15.75" customHeight="1">
      <c r="A14" s="248"/>
      <c r="B14" s="237"/>
      <c r="C14" s="182" t="s">
        <v>9</v>
      </c>
      <c r="D14" s="177">
        <f t="shared" si="0"/>
        <v>1116.4000000000001</v>
      </c>
      <c r="E14" s="184">
        <f>E17+E19+E21+E23+E27+E29+E31+E33</f>
        <v>1116.4000000000001</v>
      </c>
      <c r="F14" s="185"/>
    </row>
    <row r="15" spans="1:12" ht="15.75" customHeight="1">
      <c r="A15" s="178" t="s">
        <v>18</v>
      </c>
      <c r="B15" s="165" t="s">
        <v>19</v>
      </c>
      <c r="C15" s="182" t="s">
        <v>9</v>
      </c>
      <c r="D15" s="177">
        <f t="shared" si="0"/>
        <v>0</v>
      </c>
      <c r="E15" s="186"/>
      <c r="F15" s="185"/>
    </row>
    <row r="16" spans="1:12" ht="15.75" customHeight="1">
      <c r="A16" s="234" t="s">
        <v>420</v>
      </c>
      <c r="B16" s="235" t="s">
        <v>284</v>
      </c>
      <c r="C16" s="182" t="s">
        <v>12</v>
      </c>
      <c r="D16" s="176">
        <f t="shared" si="0"/>
        <v>0.08</v>
      </c>
      <c r="E16" s="179">
        <v>0.08</v>
      </c>
      <c r="F16" s="184"/>
    </row>
    <row r="17" spans="1:6" ht="15.75" customHeight="1">
      <c r="A17" s="234"/>
      <c r="B17" s="235"/>
      <c r="C17" s="182" t="s">
        <v>9</v>
      </c>
      <c r="D17" s="177">
        <f t="shared" si="0"/>
        <v>112.496</v>
      </c>
      <c r="E17" s="187">
        <v>112.496</v>
      </c>
      <c r="F17" s="185"/>
    </row>
    <row r="18" spans="1:6" customFormat="1" ht="15.75" customHeight="1">
      <c r="A18" s="234" t="s">
        <v>421</v>
      </c>
      <c r="B18" s="235" t="s">
        <v>284</v>
      </c>
      <c r="C18" s="182" t="s">
        <v>12</v>
      </c>
      <c r="D18" s="176">
        <f t="shared" si="0"/>
        <v>0.14499999999999999</v>
      </c>
      <c r="E18" s="183">
        <v>0.14499999999999999</v>
      </c>
      <c r="F18" s="184"/>
    </row>
    <row r="19" spans="1:6" customFormat="1" ht="15.75" customHeight="1">
      <c r="A19" s="234"/>
      <c r="B19" s="235"/>
      <c r="C19" s="182" t="s">
        <v>9</v>
      </c>
      <c r="D19" s="177">
        <f t="shared" si="0"/>
        <v>130.69800000000001</v>
      </c>
      <c r="E19" s="186">
        <v>130.69800000000001</v>
      </c>
      <c r="F19" s="185"/>
    </row>
    <row r="20" spans="1:6" customFormat="1" ht="15.75" customHeight="1">
      <c r="A20" s="234" t="s">
        <v>422</v>
      </c>
      <c r="B20" s="235" t="s">
        <v>430</v>
      </c>
      <c r="C20" s="182" t="s">
        <v>12</v>
      </c>
      <c r="D20" s="176">
        <f t="shared" si="0"/>
        <v>0.14499999999999999</v>
      </c>
      <c r="E20" s="183">
        <v>0.14499999999999999</v>
      </c>
      <c r="F20" s="184"/>
    </row>
    <row r="21" spans="1:6" customFormat="1" ht="15.75" customHeight="1">
      <c r="A21" s="234"/>
      <c r="B21" s="235"/>
      <c r="C21" s="182" t="s">
        <v>9</v>
      </c>
      <c r="D21" s="177">
        <f t="shared" si="0"/>
        <v>126.837</v>
      </c>
      <c r="E21" s="186">
        <v>126.837</v>
      </c>
      <c r="F21" s="185"/>
    </row>
    <row r="22" spans="1:6" customFormat="1" ht="15.75" customHeight="1">
      <c r="A22" s="234" t="s">
        <v>423</v>
      </c>
      <c r="B22" s="235" t="s">
        <v>428</v>
      </c>
      <c r="C22" s="182" t="s">
        <v>12</v>
      </c>
      <c r="D22" s="176">
        <f t="shared" si="0"/>
        <v>0.437</v>
      </c>
      <c r="E22" s="183">
        <v>0.437</v>
      </c>
      <c r="F22" s="184"/>
    </row>
    <row r="23" spans="1:6" customFormat="1" ht="15.75" customHeight="1">
      <c r="A23" s="234"/>
      <c r="B23" s="235"/>
      <c r="C23" s="182" t="s">
        <v>9</v>
      </c>
      <c r="D23" s="177">
        <f t="shared" si="0"/>
        <v>464.017</v>
      </c>
      <c r="E23" s="186">
        <v>464.017</v>
      </c>
      <c r="F23" s="185"/>
    </row>
    <row r="24" spans="1:6" customFormat="1" ht="15">
      <c r="A24" s="234" t="s">
        <v>14</v>
      </c>
      <c r="B24" s="235" t="s">
        <v>431</v>
      </c>
      <c r="C24" s="182" t="s">
        <v>12</v>
      </c>
      <c r="D24" s="176">
        <f t="shared" si="0"/>
        <v>0.11</v>
      </c>
      <c r="E24" s="183">
        <v>0.11</v>
      </c>
      <c r="F24" s="184"/>
    </row>
    <row r="25" spans="1:6" customFormat="1" ht="15">
      <c r="A25" s="234"/>
      <c r="B25" s="235"/>
      <c r="C25" s="182" t="s">
        <v>9</v>
      </c>
      <c r="D25" s="177">
        <f t="shared" si="0"/>
        <v>332.72199999999998</v>
      </c>
      <c r="E25" s="186">
        <v>332.72199999999998</v>
      </c>
      <c r="F25" s="185"/>
    </row>
    <row r="26" spans="1:6" customFormat="1" ht="15">
      <c r="A26" s="234" t="s">
        <v>424</v>
      </c>
      <c r="B26" s="235" t="s">
        <v>429</v>
      </c>
      <c r="C26" s="182" t="s">
        <v>12</v>
      </c>
      <c r="D26" s="176">
        <f t="shared" si="0"/>
        <v>1.4999999999999999E-2</v>
      </c>
      <c r="E26" s="183">
        <v>1.4999999999999999E-2</v>
      </c>
      <c r="F26" s="184"/>
    </row>
    <row r="27" spans="1:6" customFormat="1" ht="15">
      <c r="A27" s="234"/>
      <c r="B27" s="235"/>
      <c r="C27" s="182" t="s">
        <v>9</v>
      </c>
      <c r="D27" s="177">
        <f t="shared" si="0"/>
        <v>16.859000000000002</v>
      </c>
      <c r="E27" s="186">
        <v>16.859000000000002</v>
      </c>
      <c r="F27" s="185"/>
    </row>
    <row r="28" spans="1:6" customFormat="1" ht="15">
      <c r="A28" s="234" t="s">
        <v>425</v>
      </c>
      <c r="B28" s="235" t="s">
        <v>432</v>
      </c>
      <c r="C28" s="182" t="s">
        <v>12</v>
      </c>
      <c r="D28" s="176">
        <f t="shared" si="0"/>
        <v>0.09</v>
      </c>
      <c r="E28" s="183">
        <v>0.09</v>
      </c>
      <c r="F28" s="184"/>
    </row>
    <row r="29" spans="1:6" customFormat="1" ht="15">
      <c r="A29" s="234"/>
      <c r="B29" s="235"/>
      <c r="C29" s="182" t="s">
        <v>9</v>
      </c>
      <c r="D29" s="177">
        <f t="shared" si="0"/>
        <v>79.311000000000007</v>
      </c>
      <c r="E29" s="186">
        <v>79.311000000000007</v>
      </c>
      <c r="F29" s="185"/>
    </row>
    <row r="30" spans="1:6" customFormat="1" ht="15">
      <c r="A30" s="234" t="s">
        <v>426</v>
      </c>
      <c r="B30" s="235" t="s">
        <v>433</v>
      </c>
      <c r="C30" s="182" t="s">
        <v>12</v>
      </c>
      <c r="D30" s="176">
        <f t="shared" si="0"/>
        <v>0.1</v>
      </c>
      <c r="E30" s="183">
        <v>0.1</v>
      </c>
      <c r="F30" s="184"/>
    </row>
    <row r="31" spans="1:6" customFormat="1" ht="15">
      <c r="A31" s="234"/>
      <c r="B31" s="235"/>
      <c r="C31" s="182" t="s">
        <v>9</v>
      </c>
      <c r="D31" s="177">
        <f t="shared" si="0"/>
        <v>96.882000000000005</v>
      </c>
      <c r="E31" s="186">
        <v>96.882000000000005</v>
      </c>
      <c r="F31" s="185"/>
    </row>
    <row r="32" spans="1:6" customFormat="1" ht="15">
      <c r="A32" s="234" t="s">
        <v>427</v>
      </c>
      <c r="B32" s="235" t="s">
        <v>434</v>
      </c>
      <c r="C32" s="182" t="s">
        <v>12</v>
      </c>
      <c r="D32" s="176">
        <f t="shared" si="0"/>
        <v>0.1</v>
      </c>
      <c r="E32" s="183">
        <v>0.1</v>
      </c>
      <c r="F32" s="184"/>
    </row>
    <row r="33" spans="1:6" customFormat="1" ht="15">
      <c r="A33" s="234"/>
      <c r="B33" s="235"/>
      <c r="C33" s="182" t="s">
        <v>9</v>
      </c>
      <c r="D33" s="177">
        <f t="shared" si="0"/>
        <v>89.3</v>
      </c>
      <c r="E33" s="186">
        <v>89.3</v>
      </c>
      <c r="F33" s="185"/>
    </row>
    <row r="34" spans="1:6" ht="11.25" hidden="1" customHeight="1">
      <c r="A34" s="214" t="s">
        <v>109</v>
      </c>
      <c r="B34" s="235"/>
      <c r="C34" s="7" t="s">
        <v>12</v>
      </c>
      <c r="D34" s="128">
        <f t="shared" si="0"/>
        <v>0</v>
      </c>
      <c r="E34" s="169"/>
      <c r="F34" s="74"/>
    </row>
    <row r="35" spans="1:6" hidden="1">
      <c r="A35" s="214"/>
      <c r="B35" s="235"/>
      <c r="C35" s="7" t="s">
        <v>9</v>
      </c>
      <c r="D35" s="130">
        <f t="shared" si="0"/>
        <v>0</v>
      </c>
      <c r="E35" s="170"/>
      <c r="F35" s="76"/>
    </row>
  </sheetData>
  <mergeCells count="31">
    <mergeCell ref="C5:C6"/>
    <mergeCell ref="A16:A17"/>
    <mergeCell ref="B16:B17"/>
    <mergeCell ref="A2:F2"/>
    <mergeCell ref="D5:F5"/>
    <mergeCell ref="A8:A10"/>
    <mergeCell ref="A11:A12"/>
    <mergeCell ref="B11:B12"/>
    <mergeCell ref="A13:A14"/>
    <mergeCell ref="B13:B14"/>
    <mergeCell ref="A3:F3"/>
    <mergeCell ref="A5:A6"/>
    <mergeCell ref="B5:B6"/>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s>
  <pageMargins left="0.31496062992125984" right="0" top="0.55118110236220474"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J171"/>
  <sheetViews>
    <sheetView topLeftCell="C1" workbookViewId="0">
      <selection activeCell="K12" sqref="K12"/>
    </sheetView>
  </sheetViews>
  <sheetFormatPr defaultRowHeight="12.75"/>
  <cols>
    <col min="1" max="2" width="8.85546875" style="77" hidden="1" customWidth="1"/>
    <col min="3" max="3" width="7" style="29" customWidth="1"/>
    <col min="4" max="4" width="41" style="77" customWidth="1"/>
    <col min="5" max="5" width="10.42578125" style="77" customWidth="1"/>
    <col min="6" max="7" width="13.140625" style="77" customWidth="1"/>
    <col min="8" max="8" width="12.28515625" style="77" customWidth="1"/>
    <col min="9" max="16384" width="9.140625" style="77"/>
  </cols>
  <sheetData>
    <row r="1" spans="3:10" ht="14.25" customHeight="1">
      <c r="C1" s="79"/>
      <c r="D1" s="30"/>
      <c r="F1" s="30"/>
      <c r="G1" s="31"/>
      <c r="H1" s="31"/>
    </row>
    <row r="2" spans="3:10" ht="24" customHeight="1">
      <c r="C2" s="238" t="s">
        <v>436</v>
      </c>
      <c r="D2" s="238"/>
      <c r="E2" s="238"/>
      <c r="F2" s="238"/>
      <c r="G2" s="238"/>
      <c r="H2" s="238"/>
    </row>
    <row r="3" spans="3:10" ht="24" customHeight="1">
      <c r="C3" s="224" t="s">
        <v>288</v>
      </c>
      <c r="D3" s="224"/>
      <c r="E3" s="224"/>
      <c r="F3" s="224"/>
      <c r="G3" s="224"/>
      <c r="H3" s="224"/>
    </row>
    <row r="4" spans="3:10" ht="20.25" customHeight="1">
      <c r="C4" s="79"/>
      <c r="D4" s="30"/>
      <c r="E4" s="30"/>
      <c r="F4" s="31"/>
      <c r="G4" s="31"/>
      <c r="H4" s="31"/>
    </row>
    <row r="5" spans="3:10" ht="42.75" customHeight="1">
      <c r="C5" s="251" t="s">
        <v>0</v>
      </c>
      <c r="D5" s="252" t="s">
        <v>1</v>
      </c>
      <c r="E5" s="252" t="s">
        <v>2</v>
      </c>
      <c r="F5" s="253" t="s">
        <v>3</v>
      </c>
      <c r="G5" s="253"/>
      <c r="H5" s="253"/>
    </row>
    <row r="6" spans="3:10" ht="22.5" customHeight="1">
      <c r="C6" s="254"/>
      <c r="D6" s="255"/>
      <c r="E6" s="255"/>
      <c r="F6" s="256" t="s">
        <v>4</v>
      </c>
      <c r="G6" s="267" t="s">
        <v>5</v>
      </c>
      <c r="H6" s="267" t="s">
        <v>6</v>
      </c>
    </row>
    <row r="7" spans="3:10" ht="15.75" customHeight="1">
      <c r="C7" s="190" t="s">
        <v>437</v>
      </c>
      <c r="D7" s="82" t="s">
        <v>39</v>
      </c>
      <c r="E7" s="150" t="s">
        <v>12</v>
      </c>
      <c r="F7" s="84">
        <f t="shared" ref="F7:F24" si="0">G7+H7</f>
        <v>1.9856000000000003</v>
      </c>
      <c r="G7" s="191">
        <f>G9+G11+G13+G15+G17+G19+G21+G23+G25+G27+G29+G31+G33+G35+G37+G39+G41+G43+G45+G47+G49+G51+G53+G55+G57+G59+G61+G63+G65+G67+G69+G71+G73+G75+G77+G79+G81+G83+G85+G87+G89+G91+G93+G95+G97+G99+G101+G103+G105+G107+G109+G111+G113+G115+G117+G119+G121+G123+G125+G127+G129+G131+G133+G135+G137+G139+G141+G143+G145+G147+G149+G151+G153+G155+G157+G159+G161+G163+G165</f>
        <v>1.3674000000000002</v>
      </c>
      <c r="H7" s="192">
        <f>H9+H11+H13+H15+H17+H19+H21+H23+H25+H27+H29+H31+H33+H35+H37+H39+H41+H43+H45+H47+H49+H51+H53+H55+H57+H59+H61+H63+H65+H67+H69+H71+H73+H75+H77+H79+H81+H83+H85+H87+H89+H91+H93+H95+H97+H99+H121+H123+H125+H127+H129</f>
        <v>0.61819999999999997</v>
      </c>
      <c r="J7" s="86"/>
    </row>
    <row r="8" spans="3:10" ht="15.75" customHeight="1">
      <c r="C8" s="82"/>
      <c r="D8" s="193"/>
      <c r="E8" s="150" t="s">
        <v>9</v>
      </c>
      <c r="F8" s="87">
        <f t="shared" si="0"/>
        <v>1789.6939999999997</v>
      </c>
      <c r="G8" s="191">
        <f>G10+G12+G14+G16+G18+G20+G22+G24+G26+G28+G30+G32+G34+G36+G38+G40+G42+G44+G46+G48+G50+G52+G54+G56+G58+G60+G62+G64+G66+G68+G70+G72+G74+G76+G78+G80+G82+G84+G86+G88+G90+G92+G94+G96+G98+G100+G102+G104+G106+G108+G110+G112+G114+G116+G118+G120+G122+G124+G126+G128+G130+G132+G134+G136+G138+G140+G142+G144+G146+G148+G150+G152+G154+G156+G158+G160+G162+G164+G166</f>
        <v>1163.6819999999998</v>
      </c>
      <c r="H8" s="192">
        <f>H10+H12+H14+H16+H18+H20+H22+H24+H26+H28+H30+H32+H34+H36+H38+H40+H42+H44+H46+H48+H50+H52+H54+H56+H58+H60+H62+H64+H66+H68+H70+H72+H74+H76+H78+H80+H82+H84+H86+H88+H90+H92+H94+H96+H98+H100+H122+H124+H126+H128+H130</f>
        <v>626.01199999999994</v>
      </c>
      <c r="J8" s="86"/>
    </row>
    <row r="9" spans="3:10" ht="15.75" customHeight="1">
      <c r="C9" s="194" t="s">
        <v>438</v>
      </c>
      <c r="D9" s="195" t="s">
        <v>439</v>
      </c>
      <c r="E9" s="153" t="s">
        <v>12</v>
      </c>
      <c r="F9" s="196">
        <f t="shared" si="0"/>
        <v>1E-3</v>
      </c>
      <c r="G9" s="189">
        <v>1E-3</v>
      </c>
      <c r="H9" s="188"/>
    </row>
    <row r="10" spans="3:10" ht="15.75" customHeight="1">
      <c r="C10" s="83"/>
      <c r="D10" s="88"/>
      <c r="E10" s="153" t="s">
        <v>9</v>
      </c>
      <c r="F10" s="87">
        <f t="shared" si="0"/>
        <v>0.29899999999999999</v>
      </c>
      <c r="G10" s="188">
        <v>0.29899999999999999</v>
      </c>
      <c r="H10" s="188"/>
    </row>
    <row r="11" spans="3:10" ht="15.75" customHeight="1">
      <c r="C11" s="194" t="s">
        <v>441</v>
      </c>
      <c r="D11" s="195" t="s">
        <v>440</v>
      </c>
      <c r="E11" s="153" t="s">
        <v>12</v>
      </c>
      <c r="F11" s="196">
        <f t="shared" si="0"/>
        <v>1E-3</v>
      </c>
      <c r="G11" s="189">
        <v>1E-3</v>
      </c>
      <c r="H11" s="188"/>
    </row>
    <row r="12" spans="3:10" ht="15.75" customHeight="1">
      <c r="C12" s="83"/>
      <c r="D12" s="90"/>
      <c r="E12" s="153" t="s">
        <v>9</v>
      </c>
      <c r="F12" s="87">
        <f t="shared" si="0"/>
        <v>0.89800000000000002</v>
      </c>
      <c r="G12" s="188">
        <v>0.89800000000000002</v>
      </c>
      <c r="H12" s="188"/>
    </row>
    <row r="13" spans="3:10" ht="15.75" customHeight="1">
      <c r="C13" s="194" t="s">
        <v>442</v>
      </c>
      <c r="D13" s="195" t="s">
        <v>443</v>
      </c>
      <c r="E13" s="153" t="s">
        <v>12</v>
      </c>
      <c r="F13" s="196">
        <f t="shared" si="0"/>
        <v>1.1999999999999999E-3</v>
      </c>
      <c r="G13" s="189">
        <v>1.1999999999999999E-3</v>
      </c>
      <c r="H13" s="188"/>
    </row>
    <row r="14" spans="3:10" ht="15.75" customHeight="1">
      <c r="C14" s="83"/>
      <c r="D14" s="90"/>
      <c r="E14" s="153" t="s">
        <v>9</v>
      </c>
      <c r="F14" s="87">
        <f t="shared" si="0"/>
        <v>1.198</v>
      </c>
      <c r="G14" s="188">
        <v>1.198</v>
      </c>
      <c r="H14" s="188"/>
    </row>
    <row r="15" spans="3:10" ht="15.75" customHeight="1">
      <c r="C15" s="194" t="s">
        <v>444</v>
      </c>
      <c r="D15" s="195" t="s">
        <v>445</v>
      </c>
      <c r="E15" s="153" t="s">
        <v>12</v>
      </c>
      <c r="F15" s="196">
        <f t="shared" si="0"/>
        <v>1E-3</v>
      </c>
      <c r="G15" s="189">
        <v>1E-3</v>
      </c>
      <c r="H15" s="188"/>
    </row>
    <row r="16" spans="3:10" ht="15.75" customHeight="1">
      <c r="C16" s="83"/>
      <c r="D16" s="90"/>
      <c r="E16" s="153" t="s">
        <v>9</v>
      </c>
      <c r="F16" s="87">
        <f t="shared" si="0"/>
        <v>0.29899999999999999</v>
      </c>
      <c r="G16" s="188">
        <v>0.29899999999999999</v>
      </c>
      <c r="H16" s="188"/>
    </row>
    <row r="17" spans="3:10" ht="15.75" customHeight="1">
      <c r="C17" s="194" t="s">
        <v>446</v>
      </c>
      <c r="D17" s="195" t="s">
        <v>447</v>
      </c>
      <c r="E17" s="153" t="s">
        <v>12</v>
      </c>
      <c r="F17" s="196">
        <f t="shared" si="0"/>
        <v>1E-3</v>
      </c>
      <c r="G17" s="189">
        <v>1E-3</v>
      </c>
      <c r="H17" s="188"/>
    </row>
    <row r="18" spans="3:10" ht="15.75" customHeight="1">
      <c r="C18" s="83"/>
      <c r="D18" s="90"/>
      <c r="E18" s="153" t="s">
        <v>9</v>
      </c>
      <c r="F18" s="87">
        <f t="shared" si="0"/>
        <v>0.89800000000000002</v>
      </c>
      <c r="G18" s="188">
        <v>0.89800000000000002</v>
      </c>
      <c r="H18" s="188"/>
    </row>
    <row r="19" spans="3:10" ht="15.75" customHeight="1">
      <c r="C19" s="194" t="s">
        <v>448</v>
      </c>
      <c r="D19" s="195" t="s">
        <v>449</v>
      </c>
      <c r="E19" s="153" t="s">
        <v>12</v>
      </c>
      <c r="F19" s="196">
        <f t="shared" si="0"/>
        <v>1E-3</v>
      </c>
      <c r="G19" s="189">
        <v>1E-3</v>
      </c>
      <c r="H19" s="188"/>
    </row>
    <row r="20" spans="3:10" ht="15.75" customHeight="1">
      <c r="C20" s="83"/>
      <c r="D20" s="90"/>
      <c r="E20" s="153" t="s">
        <v>9</v>
      </c>
      <c r="F20" s="87">
        <f t="shared" si="0"/>
        <v>0.89800000000000002</v>
      </c>
      <c r="G20" s="188">
        <v>0.89800000000000002</v>
      </c>
      <c r="H20" s="188"/>
    </row>
    <row r="21" spans="3:10" ht="15.75" customHeight="1">
      <c r="C21" s="194" t="s">
        <v>450</v>
      </c>
      <c r="D21" s="195" t="s">
        <v>451</v>
      </c>
      <c r="E21" s="153" t="s">
        <v>12</v>
      </c>
      <c r="F21" s="196">
        <f t="shared" si="0"/>
        <v>1E-3</v>
      </c>
      <c r="G21" s="189">
        <v>1E-3</v>
      </c>
      <c r="H21" s="188"/>
    </row>
    <row r="22" spans="3:10" ht="16.5" customHeight="1">
      <c r="C22" s="83"/>
      <c r="D22" s="90"/>
      <c r="E22" s="153" t="s">
        <v>9</v>
      </c>
      <c r="F22" s="87">
        <f t="shared" si="0"/>
        <v>0.59899999999999998</v>
      </c>
      <c r="G22" s="188">
        <v>0.59899999999999998</v>
      </c>
      <c r="H22" s="188"/>
    </row>
    <row r="23" spans="3:10" ht="15.75" customHeight="1">
      <c r="C23" s="194" t="s">
        <v>452</v>
      </c>
      <c r="D23" s="195" t="s">
        <v>453</v>
      </c>
      <c r="E23" s="153" t="s">
        <v>12</v>
      </c>
      <c r="F23" s="196">
        <f t="shared" si="0"/>
        <v>1.1999999999999999E-3</v>
      </c>
      <c r="G23" s="189">
        <v>1.1999999999999999E-3</v>
      </c>
      <c r="H23" s="188"/>
    </row>
    <row r="24" spans="3:10" ht="15.75" customHeight="1">
      <c r="C24" s="83"/>
      <c r="D24" s="90"/>
      <c r="E24" s="153" t="s">
        <v>9</v>
      </c>
      <c r="F24" s="87">
        <f t="shared" si="0"/>
        <v>1.198</v>
      </c>
      <c r="G24" s="188">
        <v>1.198</v>
      </c>
      <c r="H24" s="188"/>
    </row>
    <row r="25" spans="3:10" ht="15.75" customHeight="1">
      <c r="C25" s="194" t="s">
        <v>454</v>
      </c>
      <c r="D25" s="195" t="s">
        <v>455</v>
      </c>
      <c r="E25" s="153" t="s">
        <v>12</v>
      </c>
      <c r="F25" s="196">
        <f t="shared" ref="F25:F30" si="1">G25+H27</f>
        <v>1E-3</v>
      </c>
      <c r="G25" s="189">
        <v>1E-3</v>
      </c>
      <c r="H25" s="188"/>
      <c r="J25" s="91"/>
    </row>
    <row r="26" spans="3:10" ht="15.75" customHeight="1">
      <c r="C26" s="83"/>
      <c r="D26" s="90"/>
      <c r="E26" s="153" t="s">
        <v>9</v>
      </c>
      <c r="F26" s="87">
        <f t="shared" si="1"/>
        <v>0.59899999999999998</v>
      </c>
      <c r="G26" s="188">
        <v>0.59899999999999998</v>
      </c>
      <c r="H26" s="188"/>
      <c r="J26" s="91"/>
    </row>
    <row r="27" spans="3:10" ht="15.75" customHeight="1">
      <c r="C27" s="194" t="s">
        <v>456</v>
      </c>
      <c r="D27" s="195" t="s">
        <v>457</v>
      </c>
      <c r="E27" s="153" t="s">
        <v>12</v>
      </c>
      <c r="F27" s="196">
        <f>G27+H27</f>
        <v>1E-3</v>
      </c>
      <c r="G27" s="189">
        <v>1E-3</v>
      </c>
      <c r="H27" s="188"/>
    </row>
    <row r="28" spans="3:10" ht="15.75" customHeight="1">
      <c r="C28" s="83"/>
      <c r="D28" s="90"/>
      <c r="E28" s="153" t="s">
        <v>9</v>
      </c>
      <c r="F28" s="87">
        <f>G28+H28</f>
        <v>0.29899999999999999</v>
      </c>
      <c r="G28" s="188">
        <v>0.29899999999999999</v>
      </c>
      <c r="H28" s="188"/>
    </row>
    <row r="29" spans="3:10" ht="15.75" customHeight="1">
      <c r="C29" s="194" t="s">
        <v>458</v>
      </c>
      <c r="D29" s="195" t="s">
        <v>459</v>
      </c>
      <c r="E29" s="153" t="s">
        <v>12</v>
      </c>
      <c r="F29" s="196">
        <f t="shared" si="1"/>
        <v>1E-3</v>
      </c>
      <c r="G29" s="189">
        <v>1E-3</v>
      </c>
      <c r="H29" s="188"/>
    </row>
    <row r="30" spans="3:10" ht="15.75" customHeight="1">
      <c r="C30" s="83"/>
      <c r="D30" s="90"/>
      <c r="E30" s="153" t="s">
        <v>9</v>
      </c>
      <c r="F30" s="87">
        <f t="shared" si="1"/>
        <v>0.29899999999999999</v>
      </c>
      <c r="G30" s="188">
        <v>0.29899999999999999</v>
      </c>
      <c r="H30" s="188"/>
    </row>
    <row r="31" spans="3:10" ht="15.75" customHeight="1">
      <c r="C31" s="194" t="s">
        <v>461</v>
      </c>
      <c r="D31" s="195" t="s">
        <v>460</v>
      </c>
      <c r="E31" s="153" t="s">
        <v>12</v>
      </c>
      <c r="F31" s="196">
        <f>G31+H31</f>
        <v>1E-3</v>
      </c>
      <c r="G31" s="189">
        <v>1E-3</v>
      </c>
      <c r="H31" s="188"/>
    </row>
    <row r="32" spans="3:10" s="201" customFormat="1" ht="15.75" customHeight="1">
      <c r="C32" s="83"/>
      <c r="D32" s="82"/>
      <c r="E32" s="199" t="s">
        <v>9</v>
      </c>
      <c r="F32" s="84">
        <f>G32+H32</f>
        <v>0.29899999999999999</v>
      </c>
      <c r="G32" s="200">
        <v>0.29899999999999999</v>
      </c>
      <c r="H32" s="200"/>
    </row>
    <row r="33" spans="3:8" ht="15.75" customHeight="1">
      <c r="C33" s="194" t="s">
        <v>462</v>
      </c>
      <c r="D33" s="195" t="s">
        <v>463</v>
      </c>
      <c r="E33" s="153" t="s">
        <v>12</v>
      </c>
      <c r="F33" s="87">
        <f t="shared" ref="F33:F60" si="2">G33+H33</f>
        <v>0.04</v>
      </c>
      <c r="G33" s="188"/>
      <c r="H33" s="188">
        <v>0.04</v>
      </c>
    </row>
    <row r="34" spans="3:8" ht="15.75" customHeight="1">
      <c r="C34" s="83"/>
      <c r="D34" s="88"/>
      <c r="E34" s="153" t="s">
        <v>9</v>
      </c>
      <c r="F34" s="87">
        <f t="shared" si="2"/>
        <v>71.751999999999995</v>
      </c>
      <c r="G34" s="188"/>
      <c r="H34" s="188">
        <v>71.751999999999995</v>
      </c>
    </row>
    <row r="35" spans="3:8" ht="15.75" customHeight="1">
      <c r="C35" s="194" t="s">
        <v>464</v>
      </c>
      <c r="D35" s="195" t="s">
        <v>465</v>
      </c>
      <c r="E35" s="153" t="s">
        <v>12</v>
      </c>
      <c r="F35" s="87">
        <f t="shared" si="2"/>
        <v>8.0000000000000002E-3</v>
      </c>
      <c r="G35" s="188">
        <v>8.0000000000000002E-3</v>
      </c>
      <c r="H35" s="188"/>
    </row>
    <row r="36" spans="3:8" ht="15.75" customHeight="1">
      <c r="C36" s="83"/>
      <c r="D36" s="90"/>
      <c r="E36" s="153" t="s">
        <v>9</v>
      </c>
      <c r="F36" s="87">
        <f t="shared" si="2"/>
        <v>13.686</v>
      </c>
      <c r="G36" s="188">
        <v>13.686</v>
      </c>
      <c r="H36" s="188"/>
    </row>
    <row r="37" spans="3:8" ht="15.75" customHeight="1">
      <c r="C37" s="194" t="s">
        <v>467</v>
      </c>
      <c r="D37" s="195" t="s">
        <v>466</v>
      </c>
      <c r="E37" s="153" t="s">
        <v>12</v>
      </c>
      <c r="F37" s="87">
        <f t="shared" si="2"/>
        <v>0.01</v>
      </c>
      <c r="G37" s="188">
        <v>0.01</v>
      </c>
      <c r="H37" s="188"/>
    </row>
    <row r="38" spans="3:8" ht="15.75" customHeight="1">
      <c r="C38" s="83"/>
      <c r="D38" s="90"/>
      <c r="E38" s="153" t="s">
        <v>9</v>
      </c>
      <c r="F38" s="87">
        <f t="shared" si="2"/>
        <v>9.9879999999999995</v>
      </c>
      <c r="G38" s="188">
        <v>9.9879999999999995</v>
      </c>
      <c r="H38" s="188"/>
    </row>
    <row r="39" spans="3:8" ht="15.75" customHeight="1">
      <c r="C39" s="194" t="s">
        <v>468</v>
      </c>
      <c r="D39" s="195" t="s">
        <v>469</v>
      </c>
      <c r="E39" s="153" t="s">
        <v>12</v>
      </c>
      <c r="F39" s="87">
        <f t="shared" si="2"/>
        <v>3.7999999999999999E-2</v>
      </c>
      <c r="G39" s="188">
        <v>3.7999999999999999E-2</v>
      </c>
      <c r="H39" s="188"/>
    </row>
    <row r="40" spans="3:8" ht="15.75" customHeight="1">
      <c r="C40" s="83"/>
      <c r="D40" s="90"/>
      <c r="E40" s="153" t="s">
        <v>9</v>
      </c>
      <c r="F40" s="87">
        <f t="shared" si="2"/>
        <v>37.951000000000001</v>
      </c>
      <c r="G40" s="188">
        <v>37.951000000000001</v>
      </c>
      <c r="H40" s="188"/>
    </row>
    <row r="41" spans="3:8" ht="15.75" customHeight="1">
      <c r="C41" s="194" t="s">
        <v>470</v>
      </c>
      <c r="D41" s="195" t="s">
        <v>471</v>
      </c>
      <c r="E41" s="153" t="s">
        <v>12</v>
      </c>
      <c r="F41" s="87">
        <f t="shared" si="2"/>
        <v>9.8000000000000004E-2</v>
      </c>
      <c r="G41" s="188">
        <v>9.8000000000000004E-2</v>
      </c>
      <c r="H41" s="188"/>
    </row>
    <row r="42" spans="3:8" ht="15.75" customHeight="1">
      <c r="C42" s="83"/>
      <c r="D42" s="90"/>
      <c r="E42" s="153" t="s">
        <v>9</v>
      </c>
      <c r="F42" s="87">
        <f t="shared" si="2"/>
        <v>134.178</v>
      </c>
      <c r="G42" s="188">
        <v>134.178</v>
      </c>
      <c r="H42" s="188"/>
    </row>
    <row r="43" spans="3:8" ht="15.75" customHeight="1">
      <c r="C43" s="194" t="s">
        <v>472</v>
      </c>
      <c r="D43" s="195" t="s">
        <v>473</v>
      </c>
      <c r="E43" s="153" t="s">
        <v>12</v>
      </c>
      <c r="F43" s="87">
        <f t="shared" si="2"/>
        <v>6.5000000000000002E-2</v>
      </c>
      <c r="G43" s="188">
        <v>6.5000000000000002E-2</v>
      </c>
      <c r="H43" s="188"/>
    </row>
    <row r="44" spans="3:8" ht="15.75" customHeight="1">
      <c r="C44" s="83"/>
      <c r="D44" s="90"/>
      <c r="E44" s="153" t="s">
        <v>9</v>
      </c>
      <c r="F44" s="87">
        <f t="shared" si="2"/>
        <v>30.638000000000002</v>
      </c>
      <c r="G44" s="188">
        <v>30.638000000000002</v>
      </c>
      <c r="H44" s="188"/>
    </row>
    <row r="45" spans="3:8" ht="15.75" customHeight="1">
      <c r="C45" s="194" t="s">
        <v>474</v>
      </c>
      <c r="D45" s="195" t="s">
        <v>475</v>
      </c>
      <c r="E45" s="153" t="s">
        <v>12</v>
      </c>
      <c r="F45" s="87">
        <f t="shared" si="2"/>
        <v>0.03</v>
      </c>
      <c r="G45" s="188">
        <v>0.03</v>
      </c>
      <c r="H45" s="188"/>
    </row>
    <row r="46" spans="3:8" ht="15.75" customHeight="1">
      <c r="C46" s="83"/>
      <c r="D46" s="88"/>
      <c r="E46" s="153" t="s">
        <v>9</v>
      </c>
      <c r="F46" s="87">
        <f t="shared" si="2"/>
        <v>3.2069999999999999</v>
      </c>
      <c r="G46" s="188">
        <v>3.2069999999999999</v>
      </c>
      <c r="H46" s="188"/>
    </row>
    <row r="47" spans="3:8" ht="15.75" customHeight="1">
      <c r="C47" s="194" t="s">
        <v>476</v>
      </c>
      <c r="D47" s="195" t="s">
        <v>477</v>
      </c>
      <c r="E47" s="153" t="s">
        <v>12</v>
      </c>
      <c r="F47" s="87">
        <f t="shared" si="2"/>
        <v>0.08</v>
      </c>
      <c r="G47" s="188">
        <v>0.08</v>
      </c>
      <c r="H47" s="188"/>
    </row>
    <row r="48" spans="3:8" ht="15.75" customHeight="1">
      <c r="C48" s="83"/>
      <c r="D48" s="90"/>
      <c r="E48" s="153" t="s">
        <v>9</v>
      </c>
      <c r="F48" s="87">
        <f t="shared" si="2"/>
        <v>8.5510000000000002</v>
      </c>
      <c r="G48" s="188">
        <v>8.5510000000000002</v>
      </c>
      <c r="H48" s="188"/>
    </row>
    <row r="49" spans="3:8" ht="15.75" customHeight="1">
      <c r="C49" s="194" t="s">
        <v>478</v>
      </c>
      <c r="D49" s="195" t="s">
        <v>480</v>
      </c>
      <c r="E49" s="153" t="s">
        <v>12</v>
      </c>
      <c r="F49" s="87">
        <f t="shared" si="2"/>
        <v>0.04</v>
      </c>
      <c r="G49" s="188">
        <v>0.04</v>
      </c>
      <c r="H49" s="188"/>
    </row>
    <row r="50" spans="3:8" ht="15.75" customHeight="1">
      <c r="C50" s="83"/>
      <c r="D50" s="90"/>
      <c r="E50" s="153" t="s">
        <v>9</v>
      </c>
      <c r="F50" s="87">
        <f t="shared" si="2"/>
        <v>4.274</v>
      </c>
      <c r="G50" s="188">
        <v>4.274</v>
      </c>
      <c r="H50" s="188"/>
    </row>
    <row r="51" spans="3:8" ht="15.75" customHeight="1">
      <c r="C51" s="194" t="s">
        <v>479</v>
      </c>
      <c r="D51" s="195" t="s">
        <v>490</v>
      </c>
      <c r="E51" s="153" t="s">
        <v>12</v>
      </c>
      <c r="F51" s="87">
        <f t="shared" si="2"/>
        <v>0.01</v>
      </c>
      <c r="G51" s="188">
        <v>0.01</v>
      </c>
      <c r="H51" s="188"/>
    </row>
    <row r="52" spans="3:8" ht="15.75" customHeight="1">
      <c r="C52" s="83"/>
      <c r="D52" s="90"/>
      <c r="E52" s="153" t="s">
        <v>9</v>
      </c>
      <c r="F52" s="87">
        <f t="shared" si="2"/>
        <v>11.311</v>
      </c>
      <c r="G52" s="188">
        <v>11.311</v>
      </c>
      <c r="H52" s="188"/>
    </row>
    <row r="53" spans="3:8" ht="15.75" customHeight="1">
      <c r="C53" s="194" t="s">
        <v>481</v>
      </c>
      <c r="D53" s="195" t="s">
        <v>491</v>
      </c>
      <c r="E53" s="153" t="s">
        <v>12</v>
      </c>
      <c r="F53" s="87">
        <f t="shared" si="2"/>
        <v>7.0000000000000001E-3</v>
      </c>
      <c r="G53" s="188">
        <v>7.0000000000000001E-3</v>
      </c>
      <c r="H53" s="188"/>
    </row>
    <row r="54" spans="3:8" ht="15.75" customHeight="1">
      <c r="C54" s="83"/>
      <c r="D54" s="90"/>
      <c r="E54" s="153" t="s">
        <v>9</v>
      </c>
      <c r="F54" s="87">
        <f t="shared" si="2"/>
        <v>7.9180000000000001</v>
      </c>
      <c r="G54" s="188">
        <v>7.9180000000000001</v>
      </c>
      <c r="H54" s="188"/>
    </row>
    <row r="55" spans="3:8" ht="15.75" customHeight="1">
      <c r="C55" s="194" t="s">
        <v>482</v>
      </c>
      <c r="D55" s="195" t="s">
        <v>483</v>
      </c>
      <c r="E55" s="153" t="s">
        <v>12</v>
      </c>
      <c r="F55" s="87">
        <f t="shared" si="2"/>
        <v>0.01</v>
      </c>
      <c r="G55" s="188">
        <v>0.01</v>
      </c>
      <c r="H55" s="188"/>
    </row>
    <row r="56" spans="3:8" ht="15.75" customHeight="1">
      <c r="C56" s="83"/>
      <c r="D56" s="90"/>
      <c r="E56" s="153" t="s">
        <v>9</v>
      </c>
      <c r="F56" s="87">
        <f t="shared" si="2"/>
        <v>11.311</v>
      </c>
      <c r="G56" s="188">
        <v>11.311</v>
      </c>
      <c r="H56" s="188"/>
    </row>
    <row r="57" spans="3:8" ht="15.75" customHeight="1">
      <c r="C57" s="194" t="s">
        <v>484</v>
      </c>
      <c r="D57" s="195" t="s">
        <v>485</v>
      </c>
      <c r="E57" s="153" t="s">
        <v>12</v>
      </c>
      <c r="F57" s="87">
        <f t="shared" si="2"/>
        <v>1.9E-2</v>
      </c>
      <c r="G57" s="188">
        <v>1.9E-2</v>
      </c>
      <c r="H57" s="188"/>
    </row>
    <row r="58" spans="3:8" ht="15.75" customHeight="1">
      <c r="C58" s="83"/>
      <c r="D58" s="90"/>
      <c r="E58" s="153" t="s">
        <v>9</v>
      </c>
      <c r="F58" s="87">
        <f t="shared" si="2"/>
        <v>30.792999999999999</v>
      </c>
      <c r="G58" s="188">
        <v>30.792999999999999</v>
      </c>
      <c r="H58" s="188"/>
    </row>
    <row r="59" spans="3:8" ht="15.75" customHeight="1">
      <c r="C59" s="194" t="s">
        <v>486</v>
      </c>
      <c r="D59" s="195" t="s">
        <v>487</v>
      </c>
      <c r="E59" s="153" t="s">
        <v>12</v>
      </c>
      <c r="F59" s="87">
        <f t="shared" si="2"/>
        <v>3.5000000000000003E-2</v>
      </c>
      <c r="G59" s="188">
        <v>3.5000000000000003E-2</v>
      </c>
      <c r="H59" s="188"/>
    </row>
    <row r="60" spans="3:8" ht="15.75" customHeight="1">
      <c r="C60" s="83"/>
      <c r="D60" s="90"/>
      <c r="E60" s="153" t="s">
        <v>9</v>
      </c>
      <c r="F60" s="87">
        <f t="shared" si="2"/>
        <v>39.220999999999997</v>
      </c>
      <c r="G60" s="188">
        <v>39.220999999999997</v>
      </c>
      <c r="H60" s="188"/>
    </row>
    <row r="61" spans="3:8" ht="15.75" customHeight="1">
      <c r="C61" s="194" t="s">
        <v>488</v>
      </c>
      <c r="D61" s="195" t="s">
        <v>469</v>
      </c>
      <c r="E61" s="153" t="s">
        <v>12</v>
      </c>
      <c r="F61" s="87">
        <f t="shared" ref="F61:F66" si="3">G61+H63</f>
        <v>3.5999999999999997E-2</v>
      </c>
      <c r="G61" s="188">
        <v>3.5999999999999997E-2</v>
      </c>
      <c r="H61" s="188"/>
    </row>
    <row r="62" spans="3:8" ht="15.75" customHeight="1">
      <c r="C62" s="83"/>
      <c r="D62" s="90"/>
      <c r="E62" s="153" t="s">
        <v>9</v>
      </c>
      <c r="F62" s="87">
        <f t="shared" si="3"/>
        <v>57.472999999999999</v>
      </c>
      <c r="G62" s="188">
        <v>57.472999999999999</v>
      </c>
      <c r="H62" s="188"/>
    </row>
    <row r="63" spans="3:8" ht="15.75" customHeight="1">
      <c r="C63" s="194" t="s">
        <v>489</v>
      </c>
      <c r="D63" s="195" t="s">
        <v>492</v>
      </c>
      <c r="E63" s="153" t="s">
        <v>12</v>
      </c>
      <c r="F63" s="87">
        <f>G63+H63</f>
        <v>4.0000000000000001E-3</v>
      </c>
      <c r="G63" s="188">
        <v>4.0000000000000001E-3</v>
      </c>
      <c r="H63" s="188"/>
    </row>
    <row r="64" spans="3:8" ht="15.75" customHeight="1">
      <c r="C64" s="83"/>
      <c r="D64" s="90"/>
      <c r="E64" s="153" t="s">
        <v>9</v>
      </c>
      <c r="F64" s="87">
        <f>G64+H64</f>
        <v>3.6080000000000001</v>
      </c>
      <c r="G64" s="188">
        <v>3.6080000000000001</v>
      </c>
      <c r="H64" s="188"/>
    </row>
    <row r="65" spans="3:8" ht="15.75" customHeight="1">
      <c r="C65" s="194" t="s">
        <v>493</v>
      </c>
      <c r="D65" s="195" t="s">
        <v>494</v>
      </c>
      <c r="E65" s="153" t="s">
        <v>12</v>
      </c>
      <c r="F65" s="87">
        <f t="shared" si="3"/>
        <v>0.29000000000000004</v>
      </c>
      <c r="G65" s="188">
        <f>0.1+0.061</f>
        <v>0.161</v>
      </c>
      <c r="H65" s="188"/>
    </row>
    <row r="66" spans="3:8" ht="15.75" customHeight="1">
      <c r="C66" s="83"/>
      <c r="D66" s="90"/>
      <c r="E66" s="153" t="s">
        <v>9</v>
      </c>
      <c r="F66" s="87">
        <f t="shared" si="3"/>
        <v>205.29700000000003</v>
      </c>
      <c r="G66" s="188">
        <f>10.687+76.554</f>
        <v>87.241</v>
      </c>
      <c r="H66" s="188"/>
    </row>
    <row r="67" spans="3:8" ht="15.75" customHeight="1">
      <c r="C67" s="194" t="s">
        <v>495</v>
      </c>
      <c r="D67" s="195" t="s">
        <v>496</v>
      </c>
      <c r="E67" s="153" t="s">
        <v>12</v>
      </c>
      <c r="F67" s="87">
        <f t="shared" ref="F67:F82" si="4">G67+H67</f>
        <v>0.129</v>
      </c>
      <c r="G67" s="188"/>
      <c r="H67" s="188">
        <v>0.129</v>
      </c>
    </row>
    <row r="68" spans="3:8" ht="15.75" customHeight="1">
      <c r="C68" s="83"/>
      <c r="D68" s="88"/>
      <c r="E68" s="153" t="s">
        <v>9</v>
      </c>
      <c r="F68" s="87">
        <f t="shared" si="4"/>
        <v>118.05600000000001</v>
      </c>
      <c r="G68" s="188"/>
      <c r="H68" s="188">
        <f>51.438+15.944+50.674</f>
        <v>118.05600000000001</v>
      </c>
    </row>
    <row r="69" spans="3:8" ht="15.75" customHeight="1">
      <c r="C69" s="194" t="s">
        <v>497</v>
      </c>
      <c r="D69" s="195" t="s">
        <v>498</v>
      </c>
      <c r="E69" s="153" t="s">
        <v>12</v>
      </c>
      <c r="F69" s="87">
        <f t="shared" si="4"/>
        <v>1.6E-2</v>
      </c>
      <c r="G69" s="188"/>
      <c r="H69" s="188">
        <v>1.6E-2</v>
      </c>
    </row>
    <row r="70" spans="3:8" ht="15.75" customHeight="1">
      <c r="C70" s="83"/>
      <c r="D70" s="90"/>
      <c r="E70" s="153" t="s">
        <v>9</v>
      </c>
      <c r="F70" s="87">
        <f t="shared" si="4"/>
        <v>23.056000000000001</v>
      </c>
      <c r="G70" s="188"/>
      <c r="H70" s="188">
        <v>23.056000000000001</v>
      </c>
    </row>
    <row r="71" spans="3:8" ht="15.75" customHeight="1">
      <c r="C71" s="194" t="s">
        <v>499</v>
      </c>
      <c r="D71" s="195" t="s">
        <v>500</v>
      </c>
      <c r="E71" s="153" t="s">
        <v>12</v>
      </c>
      <c r="F71" s="87">
        <f t="shared" si="4"/>
        <v>2.5999999999999999E-2</v>
      </c>
      <c r="G71" s="188"/>
      <c r="H71" s="188">
        <v>2.5999999999999999E-2</v>
      </c>
    </row>
    <row r="72" spans="3:8" ht="15.75" customHeight="1">
      <c r="C72" s="83"/>
      <c r="D72" s="90"/>
      <c r="E72" s="153" t="s">
        <v>9</v>
      </c>
      <c r="F72" s="87">
        <f t="shared" si="4"/>
        <v>11.872</v>
      </c>
      <c r="G72" s="188"/>
      <c r="H72" s="188">
        <v>11.872</v>
      </c>
    </row>
    <row r="73" spans="3:8" ht="15.75" customHeight="1">
      <c r="C73" s="194" t="s">
        <v>501</v>
      </c>
      <c r="D73" s="195" t="s">
        <v>502</v>
      </c>
      <c r="E73" s="153" t="s">
        <v>12</v>
      </c>
      <c r="F73" s="202">
        <f t="shared" si="4"/>
        <v>2.0000000000000001E-4</v>
      </c>
      <c r="G73" s="203"/>
      <c r="H73" s="203">
        <v>2.0000000000000001E-4</v>
      </c>
    </row>
    <row r="74" spans="3:8" ht="15.75" customHeight="1">
      <c r="C74" s="83"/>
      <c r="D74" s="90"/>
      <c r="E74" s="153" t="s">
        <v>9</v>
      </c>
      <c r="F74" s="87">
        <f t="shared" si="4"/>
        <v>0.23400000000000001</v>
      </c>
      <c r="G74" s="188"/>
      <c r="H74" s="188">
        <v>0.23400000000000001</v>
      </c>
    </row>
    <row r="75" spans="3:8" ht="15.75" customHeight="1">
      <c r="C75" s="194" t="s">
        <v>503</v>
      </c>
      <c r="D75" s="195" t="s">
        <v>504</v>
      </c>
      <c r="E75" s="153" t="s">
        <v>12</v>
      </c>
      <c r="F75" s="196">
        <f t="shared" si="4"/>
        <v>2.5000000000000001E-3</v>
      </c>
      <c r="G75" s="189"/>
      <c r="H75" s="189">
        <v>2.5000000000000001E-3</v>
      </c>
    </row>
    <row r="76" spans="3:8" ht="15.75" customHeight="1">
      <c r="C76" s="83"/>
      <c r="D76" s="90"/>
      <c r="E76" s="153" t="s">
        <v>9</v>
      </c>
      <c r="F76" s="87">
        <f t="shared" si="4"/>
        <v>2.9260000000000002</v>
      </c>
      <c r="G76" s="188"/>
      <c r="H76" s="188">
        <v>2.9260000000000002</v>
      </c>
    </row>
    <row r="77" spans="3:8" ht="15.75" customHeight="1">
      <c r="C77" s="194" t="s">
        <v>505</v>
      </c>
      <c r="D77" s="195" t="s">
        <v>506</v>
      </c>
      <c r="E77" s="153" t="s">
        <v>12</v>
      </c>
      <c r="F77" s="87">
        <f t="shared" si="4"/>
        <v>1.0999999999999999E-2</v>
      </c>
      <c r="G77" s="188">
        <v>1.0999999999999999E-2</v>
      </c>
      <c r="H77" s="188"/>
    </row>
    <row r="78" spans="3:8" ht="15.75" customHeight="1">
      <c r="C78" s="83"/>
      <c r="D78" s="90"/>
      <c r="E78" s="153" t="s">
        <v>9</v>
      </c>
      <c r="F78" s="87">
        <f t="shared" si="4"/>
        <v>12.962999999999999</v>
      </c>
      <c r="G78" s="188">
        <v>12.962999999999999</v>
      </c>
      <c r="H78" s="188"/>
    </row>
    <row r="79" spans="3:8" ht="15.75" customHeight="1">
      <c r="C79" s="194" t="s">
        <v>507</v>
      </c>
      <c r="D79" s="195" t="s">
        <v>508</v>
      </c>
      <c r="E79" s="153" t="s">
        <v>12</v>
      </c>
      <c r="F79" s="87">
        <f t="shared" si="4"/>
        <v>1.4999999999999999E-2</v>
      </c>
      <c r="G79" s="188">
        <v>1.4999999999999999E-2</v>
      </c>
      <c r="H79" s="188"/>
    </row>
    <row r="80" spans="3:8" ht="15.75" customHeight="1">
      <c r="C80" s="83"/>
      <c r="D80" s="90"/>
      <c r="E80" s="153" t="s">
        <v>9</v>
      </c>
      <c r="F80" s="87">
        <f t="shared" si="4"/>
        <v>16.486000000000001</v>
      </c>
      <c r="G80" s="188">
        <v>16.486000000000001</v>
      </c>
      <c r="H80" s="188"/>
    </row>
    <row r="81" spans="3:8" ht="15.75" customHeight="1">
      <c r="C81" s="194" t="s">
        <v>509</v>
      </c>
      <c r="D81" s="195" t="s">
        <v>510</v>
      </c>
      <c r="E81" s="153" t="s">
        <v>12</v>
      </c>
      <c r="F81" s="87">
        <f t="shared" si="4"/>
        <v>5.0000000000000001E-3</v>
      </c>
      <c r="G81" s="188">
        <v>5.0000000000000001E-3</v>
      </c>
      <c r="H81" s="188"/>
    </row>
    <row r="82" spans="3:8" ht="15.75" customHeight="1">
      <c r="C82" s="83"/>
      <c r="D82" s="90"/>
      <c r="E82" s="153" t="s">
        <v>9</v>
      </c>
      <c r="F82" s="87">
        <f t="shared" si="4"/>
        <v>6.4569999999999999</v>
      </c>
      <c r="G82" s="188">
        <v>6.4569999999999999</v>
      </c>
      <c r="H82" s="188"/>
    </row>
    <row r="83" spans="3:8" ht="15.75" customHeight="1">
      <c r="C83" s="194" t="s">
        <v>511</v>
      </c>
      <c r="D83" s="195" t="s">
        <v>512</v>
      </c>
      <c r="E83" s="153" t="s">
        <v>12</v>
      </c>
      <c r="F83" s="87">
        <f t="shared" ref="F83:F94" si="5">G83+H85</f>
        <v>0.02</v>
      </c>
      <c r="G83" s="188">
        <v>0.02</v>
      </c>
      <c r="H83" s="188"/>
    </row>
    <row r="84" spans="3:8" ht="15.75" customHeight="1">
      <c r="C84" s="83"/>
      <c r="D84" s="90"/>
      <c r="E84" s="153" t="s">
        <v>9</v>
      </c>
      <c r="F84" s="87">
        <f t="shared" si="5"/>
        <v>26.774000000000001</v>
      </c>
      <c r="G84" s="188">
        <v>26.774000000000001</v>
      </c>
      <c r="H84" s="188"/>
    </row>
    <row r="85" spans="3:8" ht="15.75" customHeight="1">
      <c r="C85" s="194" t="s">
        <v>513</v>
      </c>
      <c r="D85" s="195" t="s">
        <v>514</v>
      </c>
      <c r="E85" s="153" t="s">
        <v>12</v>
      </c>
      <c r="F85" s="87">
        <f>G85+H85</f>
        <v>1.4999999999999999E-2</v>
      </c>
      <c r="G85" s="188">
        <v>1.4999999999999999E-2</v>
      </c>
      <c r="H85" s="188"/>
    </row>
    <row r="86" spans="3:8" ht="15.75" customHeight="1">
      <c r="C86" s="83"/>
      <c r="D86" s="90"/>
      <c r="E86" s="153" t="s">
        <v>9</v>
      </c>
      <c r="F86" s="87">
        <f>G86+H86</f>
        <v>17.945</v>
      </c>
      <c r="G86" s="188">
        <v>17.945</v>
      </c>
      <c r="H86" s="188"/>
    </row>
    <row r="87" spans="3:8" ht="15.75" customHeight="1">
      <c r="C87" s="194" t="s">
        <v>515</v>
      </c>
      <c r="D87" s="195" t="s">
        <v>516</v>
      </c>
      <c r="E87" s="153" t="s">
        <v>12</v>
      </c>
      <c r="F87" s="196">
        <f t="shared" si="5"/>
        <v>3.0000000000000001E-3</v>
      </c>
      <c r="G87" s="189">
        <v>3.0000000000000001E-3</v>
      </c>
      <c r="H87" s="188"/>
    </row>
    <row r="88" spans="3:8" ht="15.75" customHeight="1">
      <c r="C88" s="83"/>
      <c r="D88" s="90"/>
      <c r="E88" s="153" t="s">
        <v>9</v>
      </c>
      <c r="F88" s="87">
        <f t="shared" si="5"/>
        <v>3.5880000000000001</v>
      </c>
      <c r="G88" s="188">
        <v>3.5880000000000001</v>
      </c>
      <c r="H88" s="188"/>
    </row>
    <row r="89" spans="3:8" ht="15.75" customHeight="1">
      <c r="C89" s="194" t="s">
        <v>517</v>
      </c>
      <c r="D89" s="195" t="s">
        <v>518</v>
      </c>
      <c r="E89" s="153" t="s">
        <v>12</v>
      </c>
      <c r="F89" s="87">
        <f t="shared" si="5"/>
        <v>0.02</v>
      </c>
      <c r="G89" s="188">
        <v>0.02</v>
      </c>
      <c r="H89" s="188"/>
    </row>
    <row r="90" spans="3:8" ht="15.75" customHeight="1">
      <c r="C90" s="83"/>
      <c r="D90" s="90"/>
      <c r="E90" s="153" t="s">
        <v>9</v>
      </c>
      <c r="F90" s="87">
        <f t="shared" si="5"/>
        <v>22.36</v>
      </c>
      <c r="G90" s="188">
        <v>22.36</v>
      </c>
      <c r="H90" s="188"/>
    </row>
    <row r="91" spans="3:8" ht="15.75" customHeight="1">
      <c r="C91" s="194" t="s">
        <v>519</v>
      </c>
      <c r="D91" s="195" t="s">
        <v>520</v>
      </c>
      <c r="E91" s="153" t="s">
        <v>12</v>
      </c>
      <c r="F91" s="87">
        <f t="shared" si="5"/>
        <v>2.7E-2</v>
      </c>
      <c r="G91" s="188">
        <f>0.007+0.02</f>
        <v>2.7E-2</v>
      </c>
      <c r="H91" s="188"/>
    </row>
    <row r="92" spans="3:8" ht="15.75" customHeight="1">
      <c r="C92" s="83"/>
      <c r="D92" s="90"/>
      <c r="E92" s="153" t="s">
        <v>9</v>
      </c>
      <c r="F92" s="87">
        <f t="shared" si="5"/>
        <v>35.148000000000003</v>
      </c>
      <c r="G92" s="188">
        <f>8.374+26.774</f>
        <v>35.148000000000003</v>
      </c>
      <c r="H92" s="188"/>
    </row>
    <row r="93" spans="3:8" s="201" customFormat="1" ht="15.75" customHeight="1">
      <c r="C93" s="194" t="s">
        <v>521</v>
      </c>
      <c r="D93" s="204" t="s">
        <v>522</v>
      </c>
      <c r="E93" s="199" t="s">
        <v>12</v>
      </c>
      <c r="F93" s="84">
        <f t="shared" si="5"/>
        <v>0.01</v>
      </c>
      <c r="G93" s="200">
        <v>0.01</v>
      </c>
      <c r="H93" s="200"/>
    </row>
    <row r="94" spans="3:8" s="201" customFormat="1" ht="15.75" customHeight="1">
      <c r="C94" s="83"/>
      <c r="D94" s="82"/>
      <c r="E94" s="199" t="s">
        <v>9</v>
      </c>
      <c r="F94" s="84">
        <f t="shared" si="5"/>
        <v>11.965</v>
      </c>
      <c r="G94" s="200">
        <v>11.965</v>
      </c>
      <c r="H94" s="200"/>
    </row>
    <row r="95" spans="3:8" ht="15.75" customHeight="1">
      <c r="C95" s="194" t="s">
        <v>523</v>
      </c>
      <c r="D95" s="195" t="s">
        <v>524</v>
      </c>
      <c r="E95" s="153" t="s">
        <v>12</v>
      </c>
      <c r="F95" s="87">
        <f t="shared" ref="F95:F116" si="6">G95+H95</f>
        <v>1.4999999999999999E-2</v>
      </c>
      <c r="G95" s="188">
        <v>1.4999999999999999E-2</v>
      </c>
      <c r="H95" s="188"/>
    </row>
    <row r="96" spans="3:8" ht="15.75" customHeight="1">
      <c r="C96" s="83"/>
      <c r="D96" s="90"/>
      <c r="E96" s="153" t="s">
        <v>9</v>
      </c>
      <c r="F96" s="87">
        <f t="shared" si="6"/>
        <v>17.361000000000001</v>
      </c>
      <c r="G96" s="188">
        <v>17.361000000000001</v>
      </c>
      <c r="H96" s="188"/>
    </row>
    <row r="97" spans="3:8" ht="15.75" customHeight="1">
      <c r="C97" s="194" t="s">
        <v>525</v>
      </c>
      <c r="D97" s="195" t="s">
        <v>526</v>
      </c>
      <c r="E97" s="153" t="s">
        <v>12</v>
      </c>
      <c r="F97" s="87">
        <f t="shared" si="6"/>
        <v>0.01</v>
      </c>
      <c r="G97" s="188">
        <v>0.01</v>
      </c>
      <c r="H97" s="188"/>
    </row>
    <row r="98" spans="3:8" ht="15.75" customHeight="1">
      <c r="C98" s="83"/>
      <c r="D98" s="90"/>
      <c r="E98" s="153" t="s">
        <v>9</v>
      </c>
      <c r="F98" s="87">
        <f t="shared" si="6"/>
        <v>10.468</v>
      </c>
      <c r="G98" s="188">
        <v>10.468</v>
      </c>
      <c r="H98" s="188"/>
    </row>
    <row r="99" spans="3:8" ht="15.75" customHeight="1">
      <c r="C99" s="194" t="s">
        <v>527</v>
      </c>
      <c r="D99" s="195" t="s">
        <v>528</v>
      </c>
      <c r="E99" s="153" t="s">
        <v>12</v>
      </c>
      <c r="F99" s="87">
        <f t="shared" si="6"/>
        <v>1E-3</v>
      </c>
      <c r="G99" s="188">
        <v>1E-3</v>
      </c>
      <c r="H99" s="188"/>
    </row>
    <row r="100" spans="3:8" ht="15.75" customHeight="1">
      <c r="C100" s="83"/>
      <c r="D100" s="90"/>
      <c r="E100" s="153" t="s">
        <v>9</v>
      </c>
      <c r="F100" s="87">
        <f t="shared" si="6"/>
        <v>0.59799999999999998</v>
      </c>
      <c r="G100" s="188">
        <v>0.59799999999999998</v>
      </c>
      <c r="H100" s="188"/>
    </row>
    <row r="101" spans="3:8" ht="15.75" customHeight="1">
      <c r="C101" s="194" t="s">
        <v>529</v>
      </c>
      <c r="D101" s="195" t="s">
        <v>530</v>
      </c>
      <c r="E101" s="153" t="s">
        <v>12</v>
      </c>
      <c r="F101" s="87">
        <f t="shared" si="6"/>
        <v>1.2E-2</v>
      </c>
      <c r="G101" s="188">
        <v>1.2E-2</v>
      </c>
      <c r="H101" s="188"/>
    </row>
    <row r="102" spans="3:8" ht="15.75" customHeight="1">
      <c r="C102" s="83"/>
      <c r="D102" s="88"/>
      <c r="E102" s="153" t="s">
        <v>9</v>
      </c>
      <c r="F102" s="87">
        <f t="shared" si="6"/>
        <v>12.263</v>
      </c>
      <c r="G102" s="188">
        <v>12.263</v>
      </c>
      <c r="H102" s="188"/>
    </row>
    <row r="103" spans="3:8" ht="15.75" customHeight="1">
      <c r="C103" s="194" t="s">
        <v>531</v>
      </c>
      <c r="D103" s="195" t="s">
        <v>532</v>
      </c>
      <c r="E103" s="153" t="s">
        <v>12</v>
      </c>
      <c r="F103" s="87">
        <f t="shared" si="6"/>
        <v>0.04</v>
      </c>
      <c r="G103" s="188">
        <v>0.04</v>
      </c>
      <c r="H103" s="188"/>
    </row>
    <row r="104" spans="3:8" ht="15.75" customHeight="1">
      <c r="C104" s="83"/>
      <c r="D104" s="90"/>
      <c r="E104" s="153" t="s">
        <v>9</v>
      </c>
      <c r="F104" s="87">
        <f t="shared" si="6"/>
        <v>45.286000000000001</v>
      </c>
      <c r="G104" s="188">
        <v>45.286000000000001</v>
      </c>
      <c r="H104" s="188"/>
    </row>
    <row r="105" spans="3:8" ht="15.75" customHeight="1">
      <c r="C105" s="194" t="s">
        <v>533</v>
      </c>
      <c r="D105" s="195" t="s">
        <v>439</v>
      </c>
      <c r="E105" s="153" t="s">
        <v>12</v>
      </c>
      <c r="F105" s="196">
        <f t="shared" si="6"/>
        <v>3.0000000000000001E-3</v>
      </c>
      <c r="G105" s="189">
        <v>3.0000000000000001E-3</v>
      </c>
      <c r="H105" s="188"/>
    </row>
    <row r="106" spans="3:8" ht="15.75" customHeight="1">
      <c r="C106" s="83"/>
      <c r="D106" s="90"/>
      <c r="E106" s="153" t="s">
        <v>9</v>
      </c>
      <c r="F106" s="87">
        <f t="shared" si="6"/>
        <v>3.0750000000000002</v>
      </c>
      <c r="G106" s="188">
        <v>3.0750000000000002</v>
      </c>
      <c r="H106" s="188"/>
    </row>
    <row r="107" spans="3:8" ht="15.75" customHeight="1">
      <c r="C107" s="194" t="s">
        <v>534</v>
      </c>
      <c r="D107" s="195" t="s">
        <v>535</v>
      </c>
      <c r="E107" s="153" t="s">
        <v>12</v>
      </c>
      <c r="F107" s="196">
        <f t="shared" si="6"/>
        <v>2.5000000000000001E-3</v>
      </c>
      <c r="G107" s="189">
        <v>2.5000000000000001E-3</v>
      </c>
      <c r="H107" s="188"/>
    </row>
    <row r="108" spans="3:8" ht="15.75" customHeight="1">
      <c r="C108" s="83"/>
      <c r="D108" s="90"/>
      <c r="E108" s="153" t="s">
        <v>9</v>
      </c>
      <c r="F108" s="87">
        <f t="shared" si="6"/>
        <v>2.5630000000000002</v>
      </c>
      <c r="G108" s="188">
        <v>2.5630000000000002</v>
      </c>
      <c r="H108" s="188"/>
    </row>
    <row r="109" spans="3:8" ht="15.75" customHeight="1">
      <c r="C109" s="194" t="s">
        <v>536</v>
      </c>
      <c r="D109" s="195" t="s">
        <v>537</v>
      </c>
      <c r="E109" s="153" t="s">
        <v>12</v>
      </c>
      <c r="F109" s="196">
        <f t="shared" si="6"/>
        <v>2E-3</v>
      </c>
      <c r="G109" s="189">
        <v>2E-3</v>
      </c>
      <c r="H109" s="188"/>
    </row>
    <row r="110" spans="3:8" ht="15.75" customHeight="1">
      <c r="C110" s="83"/>
      <c r="D110" s="90"/>
      <c r="E110" s="153" t="s">
        <v>9</v>
      </c>
      <c r="F110" s="87">
        <f t="shared" si="6"/>
        <v>2.0510000000000002</v>
      </c>
      <c r="G110" s="188">
        <v>2.0510000000000002</v>
      </c>
      <c r="H110" s="188"/>
    </row>
    <row r="111" spans="3:8" ht="15.75" customHeight="1">
      <c r="C111" s="194" t="s">
        <v>539</v>
      </c>
      <c r="D111" s="195" t="s">
        <v>538</v>
      </c>
      <c r="E111" s="153" t="s">
        <v>12</v>
      </c>
      <c r="F111" s="196">
        <f t="shared" si="6"/>
        <v>2E-3</v>
      </c>
      <c r="G111" s="189">
        <v>2E-3</v>
      </c>
      <c r="H111" s="188"/>
    </row>
    <row r="112" spans="3:8" ht="15.75" customHeight="1">
      <c r="C112" s="83"/>
      <c r="D112" s="90"/>
      <c r="E112" s="153" t="s">
        <v>9</v>
      </c>
      <c r="F112" s="87">
        <f t="shared" si="6"/>
        <v>2.0510000000000002</v>
      </c>
      <c r="G112" s="188">
        <v>2.0510000000000002</v>
      </c>
      <c r="H112" s="188"/>
    </row>
    <row r="113" spans="3:8" ht="15.75" customHeight="1">
      <c r="C113" s="194" t="s">
        <v>540</v>
      </c>
      <c r="D113" s="195" t="s">
        <v>541</v>
      </c>
      <c r="E113" s="153" t="s">
        <v>12</v>
      </c>
      <c r="F113" s="87">
        <f t="shared" si="6"/>
        <v>1.4999999999999999E-2</v>
      </c>
      <c r="G113" s="188">
        <v>1.4999999999999999E-2</v>
      </c>
      <c r="H113" s="188"/>
    </row>
    <row r="114" spans="3:8" ht="15.75" customHeight="1">
      <c r="C114" s="83"/>
      <c r="D114" s="90"/>
      <c r="E114" s="153" t="s">
        <v>9</v>
      </c>
      <c r="F114" s="87">
        <f t="shared" si="6"/>
        <v>24.385999999999999</v>
      </c>
      <c r="G114" s="188">
        <v>24.385999999999999</v>
      </c>
      <c r="H114" s="188"/>
    </row>
    <row r="115" spans="3:8" ht="15.75" customHeight="1">
      <c r="C115" s="194" t="s">
        <v>542</v>
      </c>
      <c r="D115" s="195" t="s">
        <v>543</v>
      </c>
      <c r="E115" s="153" t="s">
        <v>12</v>
      </c>
      <c r="F115" s="87">
        <f t="shared" si="6"/>
        <v>0.01</v>
      </c>
      <c r="G115" s="188">
        <v>0.01</v>
      </c>
      <c r="H115" s="188"/>
    </row>
    <row r="116" spans="3:8" ht="15.75" customHeight="1">
      <c r="C116" s="83"/>
      <c r="D116" s="90"/>
      <c r="E116" s="153" t="s">
        <v>9</v>
      </c>
      <c r="F116" s="87">
        <f t="shared" si="6"/>
        <v>14.135</v>
      </c>
      <c r="G116" s="188">
        <v>14.135</v>
      </c>
      <c r="H116" s="188"/>
    </row>
    <row r="117" spans="3:8" ht="15.75" customHeight="1">
      <c r="C117" s="194" t="s">
        <v>544</v>
      </c>
      <c r="D117" s="195" t="s">
        <v>469</v>
      </c>
      <c r="E117" s="153" t="s">
        <v>12</v>
      </c>
      <c r="F117" s="87">
        <f t="shared" ref="F117:F118" si="7">G117+H119</f>
        <v>5.0000000000000001E-3</v>
      </c>
      <c r="G117" s="189">
        <v>5.0000000000000001E-3</v>
      </c>
      <c r="H117" s="188"/>
    </row>
    <row r="118" spans="3:8" ht="15.75" customHeight="1">
      <c r="C118" s="83"/>
      <c r="D118" s="90"/>
      <c r="E118" s="153" t="s">
        <v>9</v>
      </c>
      <c r="F118" s="87">
        <f t="shared" si="7"/>
        <v>5.1260000000000003</v>
      </c>
      <c r="G118" s="189">
        <v>5.1260000000000003</v>
      </c>
      <c r="H118" s="188"/>
    </row>
    <row r="119" spans="3:8" ht="15.75" customHeight="1">
      <c r="C119" s="194" t="s">
        <v>545</v>
      </c>
      <c r="D119" s="195" t="s">
        <v>546</v>
      </c>
      <c r="E119" s="153" t="s">
        <v>12</v>
      </c>
      <c r="F119" s="196">
        <f>G119+H119</f>
        <v>2E-3</v>
      </c>
      <c r="G119" s="189">
        <v>2E-3</v>
      </c>
      <c r="H119" s="188"/>
    </row>
    <row r="120" spans="3:8" ht="15.75" customHeight="1">
      <c r="C120" s="83"/>
      <c r="D120" s="90"/>
      <c r="E120" s="153" t="s">
        <v>9</v>
      </c>
      <c r="F120" s="87">
        <f>G120+H120</f>
        <v>8.17</v>
      </c>
      <c r="G120" s="188">
        <v>8.17</v>
      </c>
      <c r="H120" s="188"/>
    </row>
    <row r="121" spans="3:8" ht="15.75" customHeight="1">
      <c r="C121" s="194" t="s">
        <v>547</v>
      </c>
      <c r="D121" s="195" t="s">
        <v>548</v>
      </c>
      <c r="E121" s="153" t="s">
        <v>12</v>
      </c>
      <c r="F121" s="87">
        <f>G121+H121</f>
        <v>9.9500000000000005E-2</v>
      </c>
      <c r="G121" s="189"/>
      <c r="H121" s="188">
        <v>9.9500000000000005E-2</v>
      </c>
    </row>
    <row r="122" spans="3:8" ht="15.75" customHeight="1">
      <c r="C122" s="83"/>
      <c r="D122" s="90"/>
      <c r="E122" s="153" t="s">
        <v>9</v>
      </c>
      <c r="F122" s="87">
        <f t="shared" ref="F122:F128" si="8">G122+H122</f>
        <v>99.287000000000006</v>
      </c>
      <c r="G122" s="189"/>
      <c r="H122" s="188">
        <v>99.287000000000006</v>
      </c>
    </row>
    <row r="123" spans="3:8" ht="15.75" customHeight="1">
      <c r="C123" s="194" t="s">
        <v>549</v>
      </c>
      <c r="D123" s="195" t="s">
        <v>550</v>
      </c>
      <c r="E123" s="153" t="s">
        <v>12</v>
      </c>
      <c r="F123" s="87">
        <f t="shared" si="8"/>
        <v>0.10299999999999999</v>
      </c>
      <c r="G123" s="188"/>
      <c r="H123" s="188">
        <v>0.10299999999999999</v>
      </c>
    </row>
    <row r="124" spans="3:8" ht="15.75" customHeight="1">
      <c r="C124" s="83"/>
      <c r="D124" s="90"/>
      <c r="E124" s="153" t="s">
        <v>9</v>
      </c>
      <c r="F124" s="87">
        <f t="shared" si="8"/>
        <v>97.754000000000005</v>
      </c>
      <c r="G124" s="188"/>
      <c r="H124" s="188">
        <v>97.754000000000005</v>
      </c>
    </row>
    <row r="125" spans="3:8" s="201" customFormat="1" ht="15.75" customHeight="1">
      <c r="C125" s="194" t="s">
        <v>551</v>
      </c>
      <c r="D125" s="204" t="s">
        <v>552</v>
      </c>
      <c r="E125" s="199" t="s">
        <v>12</v>
      </c>
      <c r="F125" s="84">
        <f t="shared" si="8"/>
        <v>0.109</v>
      </c>
      <c r="G125" s="200"/>
      <c r="H125" s="200">
        <v>0.109</v>
      </c>
    </row>
    <row r="126" spans="3:8" s="201" customFormat="1" ht="15.75" customHeight="1">
      <c r="C126" s="83"/>
      <c r="D126" s="82"/>
      <c r="E126" s="199" t="s">
        <v>9</v>
      </c>
      <c r="F126" s="84">
        <f t="shared" si="8"/>
        <v>93.106999999999999</v>
      </c>
      <c r="G126" s="200"/>
      <c r="H126" s="200">
        <v>93.106999999999999</v>
      </c>
    </row>
    <row r="127" spans="3:8" ht="15.75" customHeight="1">
      <c r="C127" s="194" t="s">
        <v>553</v>
      </c>
      <c r="D127" s="195" t="s">
        <v>554</v>
      </c>
      <c r="E127" s="153" t="s">
        <v>12</v>
      </c>
      <c r="F127" s="87">
        <f t="shared" si="8"/>
        <v>6.8000000000000005E-2</v>
      </c>
      <c r="G127" s="188"/>
      <c r="H127" s="188">
        <v>6.8000000000000005E-2</v>
      </c>
    </row>
    <row r="128" spans="3:8" ht="15.75" customHeight="1">
      <c r="C128" s="83"/>
      <c r="D128" s="90"/>
      <c r="E128" s="153" t="s">
        <v>9</v>
      </c>
      <c r="F128" s="87">
        <f t="shared" si="8"/>
        <v>71.927999999999997</v>
      </c>
      <c r="G128" s="188"/>
      <c r="H128" s="188">
        <v>71.927999999999997</v>
      </c>
    </row>
    <row r="129" spans="3:8" ht="15.75" customHeight="1">
      <c r="C129" s="194" t="s">
        <v>555</v>
      </c>
      <c r="D129" s="195" t="s">
        <v>556</v>
      </c>
      <c r="E129" s="153" t="s">
        <v>12</v>
      </c>
      <c r="F129" s="87">
        <f t="shared" ref="F129:F156" si="9">G129+H129</f>
        <v>2.5000000000000001E-2</v>
      </c>
      <c r="G129" s="188"/>
      <c r="H129" s="188">
        <v>2.5000000000000001E-2</v>
      </c>
    </row>
    <row r="130" spans="3:8" ht="15.75" customHeight="1">
      <c r="C130" s="83"/>
      <c r="D130" s="90"/>
      <c r="E130" s="153" t="s">
        <v>9</v>
      </c>
      <c r="F130" s="87">
        <f t="shared" si="9"/>
        <v>36.04</v>
      </c>
      <c r="G130" s="188"/>
      <c r="H130" s="188">
        <v>36.04</v>
      </c>
    </row>
    <row r="131" spans="3:8" ht="15.75" customHeight="1">
      <c r="C131" s="194" t="s">
        <v>557</v>
      </c>
      <c r="D131" s="195" t="s">
        <v>558</v>
      </c>
      <c r="E131" s="153" t="s">
        <v>12</v>
      </c>
      <c r="F131" s="87">
        <f t="shared" si="9"/>
        <v>0.01</v>
      </c>
      <c r="G131" s="188">
        <v>0.01</v>
      </c>
      <c r="H131" s="188"/>
    </row>
    <row r="132" spans="3:8" ht="15.75" customHeight="1">
      <c r="C132" s="83"/>
      <c r="D132" s="88"/>
      <c r="E132" s="153" t="s">
        <v>9</v>
      </c>
      <c r="F132" s="87">
        <f t="shared" si="9"/>
        <v>12.678000000000001</v>
      </c>
      <c r="G132" s="188">
        <v>12.678000000000001</v>
      </c>
      <c r="H132" s="188"/>
    </row>
    <row r="133" spans="3:8" ht="15.75" customHeight="1">
      <c r="C133" s="194" t="s">
        <v>559</v>
      </c>
      <c r="D133" s="195" t="s">
        <v>532</v>
      </c>
      <c r="E133" s="153" t="s">
        <v>12</v>
      </c>
      <c r="F133" s="87">
        <f t="shared" si="9"/>
        <v>1.4999999999999999E-2</v>
      </c>
      <c r="G133" s="188">
        <v>1.4999999999999999E-2</v>
      </c>
      <c r="H133" s="188"/>
    </row>
    <row r="134" spans="3:8" ht="15.75" customHeight="1">
      <c r="C134" s="83"/>
      <c r="D134" s="90"/>
      <c r="E134" s="153" t="s">
        <v>9</v>
      </c>
      <c r="F134" s="87">
        <f t="shared" si="9"/>
        <v>20.231999999999999</v>
      </c>
      <c r="G134" s="188">
        <v>20.231999999999999</v>
      </c>
      <c r="H134" s="188"/>
    </row>
    <row r="135" spans="3:8" ht="15.75" customHeight="1">
      <c r="C135" s="194" t="s">
        <v>560</v>
      </c>
      <c r="D135" s="195" t="s">
        <v>561</v>
      </c>
      <c r="E135" s="153" t="s">
        <v>12</v>
      </c>
      <c r="F135" s="87">
        <f t="shared" si="9"/>
        <v>0.03</v>
      </c>
      <c r="G135" s="188">
        <v>0.03</v>
      </c>
      <c r="H135" s="188"/>
    </row>
    <row r="136" spans="3:8" ht="15.75" customHeight="1">
      <c r="C136" s="83"/>
      <c r="D136" s="90"/>
      <c r="E136" s="153" t="s">
        <v>9</v>
      </c>
      <c r="F136" s="87">
        <f t="shared" si="9"/>
        <v>38.036000000000001</v>
      </c>
      <c r="G136" s="188">
        <v>38.036000000000001</v>
      </c>
      <c r="H136" s="188"/>
    </row>
    <row r="137" spans="3:8" ht="15.75" customHeight="1">
      <c r="C137" s="194" t="s">
        <v>562</v>
      </c>
      <c r="D137" s="195" t="s">
        <v>563</v>
      </c>
      <c r="E137" s="153" t="s">
        <v>12</v>
      </c>
      <c r="F137" s="196">
        <f t="shared" si="9"/>
        <v>1.5E-3</v>
      </c>
      <c r="G137" s="189">
        <v>1.5E-3</v>
      </c>
      <c r="H137" s="188"/>
    </row>
    <row r="138" spans="3:8" ht="15.75" customHeight="1">
      <c r="C138" s="83"/>
      <c r="D138" s="90"/>
      <c r="E138" s="153" t="s">
        <v>9</v>
      </c>
      <c r="F138" s="87">
        <f t="shared" si="9"/>
        <v>1.4730000000000001</v>
      </c>
      <c r="G138" s="188">
        <v>1.4730000000000001</v>
      </c>
      <c r="H138" s="188"/>
    </row>
    <row r="139" spans="3:8" ht="15.75" customHeight="1">
      <c r="C139" s="194" t="s">
        <v>564</v>
      </c>
      <c r="D139" s="195" t="s">
        <v>429</v>
      </c>
      <c r="E139" s="153" t="s">
        <v>12</v>
      </c>
      <c r="F139" s="196">
        <f t="shared" si="9"/>
        <v>1E-3</v>
      </c>
      <c r="G139" s="189">
        <v>1E-3</v>
      </c>
      <c r="H139" s="188"/>
    </row>
    <row r="140" spans="3:8" ht="15.75" customHeight="1">
      <c r="C140" s="83"/>
      <c r="D140" s="90"/>
      <c r="E140" s="153" t="s">
        <v>9</v>
      </c>
      <c r="F140" s="87">
        <f t="shared" si="9"/>
        <v>1.0249999999999999</v>
      </c>
      <c r="G140" s="188">
        <v>1.0249999999999999</v>
      </c>
      <c r="H140" s="188"/>
    </row>
    <row r="141" spans="3:8" ht="15.75" customHeight="1">
      <c r="C141" s="194" t="s">
        <v>565</v>
      </c>
      <c r="D141" s="195" t="s">
        <v>566</v>
      </c>
      <c r="E141" s="153" t="s">
        <v>12</v>
      </c>
      <c r="F141" s="87">
        <f t="shared" si="9"/>
        <v>0.05</v>
      </c>
      <c r="G141" s="188">
        <v>0.05</v>
      </c>
      <c r="H141" s="188"/>
    </row>
    <row r="142" spans="3:8" ht="15.75" customHeight="1">
      <c r="C142" s="83"/>
      <c r="D142" s="88"/>
      <c r="E142" s="153" t="s">
        <v>9</v>
      </c>
      <c r="F142" s="87">
        <f t="shared" si="9"/>
        <v>68.730999999999995</v>
      </c>
      <c r="G142" s="188">
        <v>68.730999999999995</v>
      </c>
      <c r="H142" s="188"/>
    </row>
    <row r="143" spans="3:8" ht="15.75" customHeight="1">
      <c r="C143" s="194" t="s">
        <v>567</v>
      </c>
      <c r="D143" s="195" t="s">
        <v>496</v>
      </c>
      <c r="E143" s="153" t="s">
        <v>12</v>
      </c>
      <c r="F143" s="87">
        <f t="shared" si="9"/>
        <v>8.5000000000000006E-2</v>
      </c>
      <c r="G143" s="188">
        <v>8.5000000000000006E-2</v>
      </c>
      <c r="H143" s="188"/>
    </row>
    <row r="144" spans="3:8" ht="15.75" customHeight="1">
      <c r="C144" s="83"/>
      <c r="D144" s="90"/>
      <c r="E144" s="153" t="s">
        <v>9</v>
      </c>
      <c r="F144" s="87">
        <f t="shared" si="9"/>
        <v>17.63</v>
      </c>
      <c r="G144" s="188">
        <v>17.63</v>
      </c>
      <c r="H144" s="188"/>
    </row>
    <row r="145" spans="3:8" ht="15.75" customHeight="1">
      <c r="C145" s="194" t="s">
        <v>568</v>
      </c>
      <c r="D145" s="195" t="s">
        <v>471</v>
      </c>
      <c r="E145" s="153" t="s">
        <v>12</v>
      </c>
      <c r="F145" s="87">
        <f t="shared" si="9"/>
        <v>0.10199999999999999</v>
      </c>
      <c r="G145" s="188">
        <f>0.092+0.01</f>
        <v>0.10199999999999999</v>
      </c>
      <c r="H145" s="188"/>
    </row>
    <row r="146" spans="3:8" ht="15.75" customHeight="1">
      <c r="C146" s="83"/>
      <c r="D146" s="90"/>
      <c r="E146" s="153" t="s">
        <v>9</v>
      </c>
      <c r="F146" s="87">
        <f t="shared" si="9"/>
        <v>33.135000000000005</v>
      </c>
      <c r="G146" s="188">
        <f>22.841+10.294</f>
        <v>33.135000000000005</v>
      </c>
      <c r="H146" s="188"/>
    </row>
    <row r="147" spans="3:8" ht="15.75" customHeight="1">
      <c r="C147" s="194" t="s">
        <v>569</v>
      </c>
      <c r="D147" s="195" t="s">
        <v>570</v>
      </c>
      <c r="E147" s="153" t="s">
        <v>12</v>
      </c>
      <c r="F147" s="87">
        <f t="shared" si="9"/>
        <v>0.02</v>
      </c>
      <c r="G147" s="188">
        <v>0.02</v>
      </c>
      <c r="H147" s="188"/>
    </row>
    <row r="148" spans="3:8" ht="15.75" customHeight="1">
      <c r="C148" s="83"/>
      <c r="D148" s="90"/>
      <c r="E148" s="153" t="s">
        <v>9</v>
      </c>
      <c r="F148" s="87">
        <f t="shared" si="9"/>
        <v>20.59</v>
      </c>
      <c r="G148" s="188">
        <v>20.59</v>
      </c>
      <c r="H148" s="188"/>
    </row>
    <row r="149" spans="3:8" ht="15.75" customHeight="1">
      <c r="C149" s="194" t="s">
        <v>571</v>
      </c>
      <c r="D149" s="195" t="s">
        <v>572</v>
      </c>
      <c r="E149" s="153" t="s">
        <v>12</v>
      </c>
      <c r="F149" s="87">
        <f t="shared" si="9"/>
        <v>0.05</v>
      </c>
      <c r="G149" s="188">
        <f>0.03+0.02</f>
        <v>0.05</v>
      </c>
      <c r="H149" s="188"/>
    </row>
    <row r="150" spans="3:8" ht="15.75" customHeight="1">
      <c r="C150" s="83"/>
      <c r="D150" s="90"/>
      <c r="E150" s="153" t="s">
        <v>9</v>
      </c>
      <c r="F150" s="87">
        <f t="shared" si="9"/>
        <v>51.382999999999996</v>
      </c>
      <c r="G150" s="188">
        <f>30.883+20.5</f>
        <v>51.382999999999996</v>
      </c>
      <c r="H150" s="188"/>
    </row>
    <row r="151" spans="3:8" ht="15.75" customHeight="1">
      <c r="C151" s="194" t="s">
        <v>573</v>
      </c>
      <c r="D151" s="195" t="s">
        <v>508</v>
      </c>
      <c r="E151" s="153" t="s">
        <v>12</v>
      </c>
      <c r="F151" s="196">
        <f t="shared" si="9"/>
        <v>3.0000000000000001E-3</v>
      </c>
      <c r="G151" s="189">
        <v>3.0000000000000001E-3</v>
      </c>
      <c r="H151" s="188"/>
    </row>
    <row r="152" spans="3:8" ht="15.75" customHeight="1">
      <c r="C152" s="83"/>
      <c r="D152" s="90"/>
      <c r="E152" s="153" t="s">
        <v>9</v>
      </c>
      <c r="F152" s="87">
        <f t="shared" si="9"/>
        <v>3.089</v>
      </c>
      <c r="G152" s="188">
        <v>3.089</v>
      </c>
      <c r="H152" s="188"/>
    </row>
    <row r="153" spans="3:8" ht="15.75" customHeight="1">
      <c r="C153" s="194" t="s">
        <v>574</v>
      </c>
      <c r="D153" s="195" t="s">
        <v>576</v>
      </c>
      <c r="E153" s="153" t="s">
        <v>12</v>
      </c>
      <c r="F153" s="87">
        <f t="shared" si="9"/>
        <v>0.04</v>
      </c>
      <c r="G153" s="188">
        <v>0.04</v>
      </c>
      <c r="H153" s="188"/>
    </row>
    <row r="154" spans="3:8" ht="15.75" customHeight="1">
      <c r="C154" s="83"/>
      <c r="D154" s="90"/>
      <c r="E154" s="153" t="s">
        <v>9</v>
      </c>
      <c r="F154" s="87">
        <f t="shared" si="9"/>
        <v>41.177999999999997</v>
      </c>
      <c r="G154" s="188">
        <v>41.177999999999997</v>
      </c>
      <c r="H154" s="188"/>
    </row>
    <row r="155" spans="3:8" ht="15.75" customHeight="1">
      <c r="C155" s="194" t="s">
        <v>575</v>
      </c>
      <c r="D155" s="195" t="s">
        <v>577</v>
      </c>
      <c r="E155" s="153" t="s">
        <v>12</v>
      </c>
      <c r="F155" s="196">
        <f t="shared" si="9"/>
        <v>2E-3</v>
      </c>
      <c r="G155" s="189">
        <v>2E-3</v>
      </c>
      <c r="H155" s="188"/>
    </row>
    <row r="156" spans="3:8" ht="15.75" customHeight="1">
      <c r="C156" s="83"/>
      <c r="D156" s="90"/>
      <c r="E156" s="153" t="s">
        <v>9</v>
      </c>
      <c r="F156" s="87">
        <f t="shared" si="9"/>
        <v>1.272</v>
      </c>
      <c r="G156" s="188">
        <v>1.272</v>
      </c>
      <c r="H156" s="188"/>
    </row>
    <row r="157" spans="3:8" ht="15.75" customHeight="1">
      <c r="C157" s="194" t="s">
        <v>578</v>
      </c>
      <c r="D157" s="195" t="s">
        <v>579</v>
      </c>
      <c r="E157" s="153" t="s">
        <v>12</v>
      </c>
      <c r="F157" s="196">
        <f t="shared" ref="F157:F166" si="10">G157+H159</f>
        <v>2E-3</v>
      </c>
      <c r="G157" s="189">
        <v>2E-3</v>
      </c>
      <c r="H157" s="188"/>
    </row>
    <row r="158" spans="3:8" ht="15.75" customHeight="1">
      <c r="C158" s="83"/>
      <c r="D158" s="90"/>
      <c r="E158" s="153" t="s">
        <v>9</v>
      </c>
      <c r="F158" s="87">
        <f t="shared" si="10"/>
        <v>2.0590000000000002</v>
      </c>
      <c r="G158" s="189">
        <v>2.0590000000000002</v>
      </c>
      <c r="H158" s="188"/>
    </row>
    <row r="159" spans="3:8" ht="15.75" customHeight="1">
      <c r="C159" s="194" t="s">
        <v>580</v>
      </c>
      <c r="D159" s="195" t="s">
        <v>581</v>
      </c>
      <c r="E159" s="153" t="s">
        <v>12</v>
      </c>
      <c r="F159" s="87">
        <f>G159+H159</f>
        <v>1.7000000000000001E-2</v>
      </c>
      <c r="G159" s="188">
        <f>0.007+0.01</f>
        <v>1.7000000000000001E-2</v>
      </c>
      <c r="H159" s="188"/>
    </row>
    <row r="160" spans="3:8" ht="15.75" customHeight="1">
      <c r="C160" s="83"/>
      <c r="D160" s="90"/>
      <c r="E160" s="153" t="s">
        <v>9</v>
      </c>
      <c r="F160" s="87">
        <f>G160+H160</f>
        <v>19.934999999999999</v>
      </c>
      <c r="G160" s="188">
        <f>7.206+12.729</f>
        <v>19.934999999999999</v>
      </c>
      <c r="H160" s="188"/>
    </row>
    <row r="161" spans="3:8" ht="15.75" customHeight="1">
      <c r="C161" s="194" t="s">
        <v>582</v>
      </c>
      <c r="D161" s="195" t="s">
        <v>583</v>
      </c>
      <c r="E161" s="153" t="s">
        <v>12</v>
      </c>
      <c r="F161" s="196">
        <f t="shared" si="10"/>
        <v>8.0000000000000002E-3</v>
      </c>
      <c r="G161" s="189">
        <v>8.0000000000000002E-3</v>
      </c>
      <c r="H161" s="188"/>
    </row>
    <row r="162" spans="3:8" ht="15.75" customHeight="1">
      <c r="C162" s="83"/>
      <c r="D162" s="90"/>
      <c r="E162" s="153" t="s">
        <v>9</v>
      </c>
      <c r="F162" s="87">
        <f t="shared" si="10"/>
        <v>8.2360000000000007</v>
      </c>
      <c r="G162" s="189">
        <v>8.2360000000000007</v>
      </c>
      <c r="H162" s="188"/>
    </row>
    <row r="163" spans="3:8" ht="15.75" customHeight="1">
      <c r="C163" s="194" t="s">
        <v>584</v>
      </c>
      <c r="D163" s="195" t="s">
        <v>585</v>
      </c>
      <c r="E163" s="153" t="s">
        <v>12</v>
      </c>
      <c r="F163" s="87">
        <f t="shared" si="10"/>
        <v>0.02</v>
      </c>
      <c r="G163" s="188">
        <v>0.02</v>
      </c>
      <c r="H163" s="188"/>
    </row>
    <row r="164" spans="3:8" ht="15.75" customHeight="1">
      <c r="C164" s="83"/>
      <c r="D164" s="90"/>
      <c r="E164" s="153" t="s">
        <v>9</v>
      </c>
      <c r="F164" s="87">
        <f t="shared" si="10"/>
        <v>20.59</v>
      </c>
      <c r="G164" s="188">
        <v>20.59</v>
      </c>
      <c r="H164" s="188"/>
    </row>
    <row r="165" spans="3:8" ht="15.75" customHeight="1">
      <c r="C165" s="194" t="s">
        <v>586</v>
      </c>
      <c r="D165" s="195" t="s">
        <v>587</v>
      </c>
      <c r="E165" s="153" t="s">
        <v>12</v>
      </c>
      <c r="F165" s="196">
        <f t="shared" si="10"/>
        <v>2E-3</v>
      </c>
      <c r="G165" s="189">
        <v>2E-3</v>
      </c>
      <c r="H165" s="188"/>
    </row>
    <row r="166" spans="3:8" ht="15.75" customHeight="1">
      <c r="C166" s="83"/>
      <c r="D166" s="90"/>
      <c r="E166" s="153" t="s">
        <v>9</v>
      </c>
      <c r="F166" s="87">
        <f t="shared" si="10"/>
        <v>2.0590000000000002</v>
      </c>
      <c r="G166" s="188">
        <v>2.0590000000000002</v>
      </c>
      <c r="H166" s="188"/>
    </row>
    <row r="169" spans="3:8">
      <c r="D169" s="78"/>
      <c r="G169" s="78"/>
    </row>
    <row r="170" spans="3:8">
      <c r="D170" s="78"/>
      <c r="E170" s="78"/>
    </row>
    <row r="171" spans="3:8">
      <c r="D171" s="78"/>
      <c r="G171" s="78"/>
    </row>
  </sheetData>
  <mergeCells count="6">
    <mergeCell ref="C2:H2"/>
    <mergeCell ref="F5:H5"/>
    <mergeCell ref="C3:H3"/>
    <mergeCell ref="C5:C6"/>
    <mergeCell ref="D5:D6"/>
    <mergeCell ref="E5:E6"/>
  </mergeCells>
  <pageMargins left="0.31496062992125984" right="0.31496062992125984" top="0.74803149606299213" bottom="0.74803149606299213" header="0.31496062992125984" footer="0.31496062992125984"/>
  <pageSetup paperSize="9" orientation="portrait" r:id="rId1"/>
  <ignoredErrors>
    <ignoredError sqref="F31" formula="1"/>
    <ignoredError sqref="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twoDigitTextYear="1"/>
  </ignoredErrors>
</worksheet>
</file>

<file path=xl/worksheets/sheet7.xml><?xml version="1.0" encoding="utf-8"?>
<worksheet xmlns="http://schemas.openxmlformats.org/spreadsheetml/2006/main" xmlns:r="http://schemas.openxmlformats.org/officeDocument/2006/relationships">
  <sheetPr>
    <tabColor theme="0"/>
  </sheetPr>
  <dimension ref="A1:J20"/>
  <sheetViews>
    <sheetView topLeftCell="C1" zoomScale="110" zoomScaleNormal="110" workbookViewId="0">
      <selection activeCell="M19" sqref="M19"/>
    </sheetView>
  </sheetViews>
  <sheetFormatPr defaultRowHeight="12.75"/>
  <cols>
    <col min="1" max="2" width="8.85546875" style="77" hidden="1" customWidth="1"/>
    <col min="3" max="3" width="7.140625" style="29" customWidth="1"/>
    <col min="4" max="4" width="34.42578125" style="77" customWidth="1"/>
    <col min="5" max="5" width="10.85546875" style="77" customWidth="1"/>
    <col min="6" max="6" width="9.7109375" style="77" customWidth="1"/>
    <col min="7" max="8" width="10" style="77" customWidth="1"/>
    <col min="9" max="16384" width="9.140625" style="77"/>
  </cols>
  <sheetData>
    <row r="1" spans="3:10">
      <c r="C1" s="79"/>
      <c r="D1" s="30"/>
      <c r="E1" s="92"/>
      <c r="F1" s="92"/>
      <c r="G1" s="31"/>
      <c r="H1" s="31"/>
    </row>
    <row r="2" spans="3:10">
      <c r="C2" s="79"/>
      <c r="D2" s="30"/>
      <c r="E2" s="92"/>
      <c r="F2" s="31"/>
      <c r="G2" s="31"/>
      <c r="H2" s="31"/>
    </row>
    <row r="3" spans="3:10" ht="23.25" customHeight="1">
      <c r="C3" s="243" t="s">
        <v>588</v>
      </c>
      <c r="D3" s="243"/>
      <c r="E3" s="243"/>
      <c r="F3" s="243"/>
      <c r="G3" s="243"/>
      <c r="H3" s="243"/>
      <c r="I3" s="211"/>
    </row>
    <row r="4" spans="3:10" ht="19.5" customHeight="1">
      <c r="C4" s="246" t="s">
        <v>288</v>
      </c>
      <c r="D4" s="246"/>
      <c r="E4" s="246"/>
      <c r="F4" s="246"/>
      <c r="G4" s="246"/>
      <c r="H4" s="246"/>
    </row>
    <row r="5" spans="3:10" ht="15.6" customHeight="1">
      <c r="C5" s="79"/>
      <c r="D5" s="30"/>
      <c r="E5" s="30"/>
      <c r="F5" s="31"/>
      <c r="G5" s="31"/>
      <c r="H5" s="31"/>
    </row>
    <row r="6" spans="3:10" ht="36" customHeight="1">
      <c r="C6" s="251" t="s">
        <v>0</v>
      </c>
      <c r="D6" s="252" t="s">
        <v>1</v>
      </c>
      <c r="E6" s="252" t="s">
        <v>2</v>
      </c>
      <c r="F6" s="253" t="s">
        <v>3</v>
      </c>
      <c r="G6" s="253"/>
      <c r="H6" s="253"/>
    </row>
    <row r="7" spans="3:10" ht="27" customHeight="1">
      <c r="C7" s="254"/>
      <c r="D7" s="255"/>
      <c r="E7" s="255"/>
      <c r="F7" s="256" t="s">
        <v>4</v>
      </c>
      <c r="G7" s="267" t="s">
        <v>5</v>
      </c>
      <c r="H7" s="267" t="s">
        <v>6</v>
      </c>
    </row>
    <row r="8" spans="3:10" ht="15.75" customHeight="1">
      <c r="C8" s="244">
        <v>14</v>
      </c>
      <c r="D8" s="241" t="s">
        <v>285</v>
      </c>
      <c r="E8" s="150" t="s">
        <v>12</v>
      </c>
      <c r="F8" s="84">
        <f>G8+H8</f>
        <v>1.4E-2</v>
      </c>
      <c r="G8" s="89">
        <f>G10+G12+G14</f>
        <v>1.4E-2</v>
      </c>
      <c r="H8" s="89">
        <f>H10</f>
        <v>0</v>
      </c>
      <c r="J8" s="86"/>
    </row>
    <row r="9" spans="3:10" ht="15.75" customHeight="1">
      <c r="C9" s="245"/>
      <c r="D9" s="242"/>
      <c r="E9" s="150" t="s">
        <v>9</v>
      </c>
      <c r="F9" s="84">
        <f t="shared" ref="F9:F15" si="0">G9+H9</f>
        <v>8.5489999999999995</v>
      </c>
      <c r="G9" s="89">
        <f>G11+G13+G15</f>
        <v>8.5489999999999995</v>
      </c>
      <c r="H9" s="89">
        <f>H11</f>
        <v>0</v>
      </c>
      <c r="J9" s="86"/>
    </row>
    <row r="10" spans="3:10" ht="15.75" customHeight="1">
      <c r="C10" s="239" t="s">
        <v>589</v>
      </c>
      <c r="D10" s="195" t="s">
        <v>592</v>
      </c>
      <c r="E10" s="153" t="s">
        <v>12</v>
      </c>
      <c r="F10" s="87">
        <f>G10+H10</f>
        <v>7.4999999999999997E-3</v>
      </c>
      <c r="G10" s="85">
        <f>0.006+0.0015</f>
        <v>7.4999999999999997E-3</v>
      </c>
      <c r="H10" s="85"/>
    </row>
    <row r="11" spans="3:10" ht="15.75" customHeight="1">
      <c r="C11" s="240"/>
      <c r="D11" s="210"/>
      <c r="E11" s="153" t="s">
        <v>9</v>
      </c>
      <c r="F11" s="87">
        <f>G11+H11</f>
        <v>4.5270000000000001</v>
      </c>
      <c r="G11" s="85">
        <f>3.031+1.496</f>
        <v>4.5270000000000001</v>
      </c>
      <c r="H11" s="85"/>
    </row>
    <row r="12" spans="3:10" ht="15.75" customHeight="1">
      <c r="C12" s="239" t="s">
        <v>590</v>
      </c>
      <c r="D12" s="195" t="s">
        <v>593</v>
      </c>
      <c r="E12" s="153" t="s">
        <v>12</v>
      </c>
      <c r="F12" s="87">
        <f>G12+H12</f>
        <v>5.0000000000000001E-3</v>
      </c>
      <c r="G12" s="85">
        <v>5.0000000000000001E-3</v>
      </c>
      <c r="H12" s="85"/>
    </row>
    <row r="13" spans="3:10" ht="15.75" customHeight="1">
      <c r="C13" s="240"/>
      <c r="D13" s="210"/>
      <c r="E13" s="153" t="s">
        <v>9</v>
      </c>
      <c r="F13" s="87">
        <f t="shared" si="0"/>
        <v>2.5259999999999998</v>
      </c>
      <c r="G13" s="85">
        <v>2.5259999999999998</v>
      </c>
      <c r="H13" s="85"/>
    </row>
    <row r="14" spans="3:10" ht="15.75" customHeight="1">
      <c r="C14" s="239" t="s">
        <v>591</v>
      </c>
      <c r="D14" s="195" t="s">
        <v>594</v>
      </c>
      <c r="E14" s="153" t="s">
        <v>12</v>
      </c>
      <c r="F14" s="87">
        <f t="shared" si="0"/>
        <v>1.5E-3</v>
      </c>
      <c r="G14" s="85">
        <v>1.5E-3</v>
      </c>
      <c r="H14" s="85"/>
    </row>
    <row r="15" spans="3:10" ht="15.75" customHeight="1">
      <c r="C15" s="240"/>
      <c r="D15" s="210"/>
      <c r="E15" s="153" t="s">
        <v>9</v>
      </c>
      <c r="F15" s="87">
        <f t="shared" si="0"/>
        <v>1.496</v>
      </c>
      <c r="G15" s="85">
        <v>1.496</v>
      </c>
      <c r="H15" s="85"/>
    </row>
    <row r="18" spans="3:7">
      <c r="C18" s="77"/>
      <c r="D18" s="1"/>
      <c r="G18" s="78"/>
    </row>
    <row r="19" spans="3:7" ht="15.75">
      <c r="C19" s="1"/>
      <c r="D19" s="27"/>
      <c r="E19" s="1"/>
    </row>
    <row r="20" spans="3:7">
      <c r="C20" s="77"/>
      <c r="D20" s="1"/>
      <c r="G20" s="78"/>
    </row>
  </sheetData>
  <mergeCells count="11">
    <mergeCell ref="C10:C11"/>
    <mergeCell ref="C12:C13"/>
    <mergeCell ref="C14:C15"/>
    <mergeCell ref="D8:D9"/>
    <mergeCell ref="C3:H3"/>
    <mergeCell ref="F6:H6"/>
    <mergeCell ref="C8:C9"/>
    <mergeCell ref="C6:C7"/>
    <mergeCell ref="C4:H4"/>
    <mergeCell ref="D6:D7"/>
    <mergeCell ref="E6:E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0"/>
  </sheetPr>
  <dimension ref="A1:L39"/>
  <sheetViews>
    <sheetView topLeftCell="A10" zoomScaleNormal="100" workbookViewId="0">
      <selection activeCell="I44" sqref="I44"/>
    </sheetView>
  </sheetViews>
  <sheetFormatPr defaultColWidth="8.85546875" defaultRowHeight="12.75"/>
  <cols>
    <col min="1" max="1" width="5" style="1" customWidth="1"/>
    <col min="2" max="2" width="59.140625" style="1" customWidth="1"/>
    <col min="3" max="3" width="10.7109375" style="1" customWidth="1"/>
    <col min="4" max="4" width="9.28515625" style="1" customWidth="1"/>
    <col min="5" max="5" width="8.28515625" style="1" customWidth="1"/>
    <col min="6" max="6" width="7.28515625" style="1" customWidth="1"/>
    <col min="7" max="16384" width="8.85546875" style="1"/>
  </cols>
  <sheetData>
    <row r="1" spans="1:12" s="77" customFormat="1" ht="19.5" customHeight="1">
      <c r="C1" s="92"/>
      <c r="D1" s="92"/>
      <c r="E1" s="92"/>
      <c r="F1" s="92"/>
      <c r="G1" s="92"/>
      <c r="H1" s="92"/>
      <c r="I1" s="31"/>
      <c r="J1" s="31"/>
      <c r="K1" s="31"/>
      <c r="L1" s="31"/>
    </row>
    <row r="2" spans="1:12" ht="29.25" customHeight="1">
      <c r="A2" s="238" t="s">
        <v>595</v>
      </c>
      <c r="B2" s="250"/>
      <c r="C2" s="250"/>
      <c r="D2" s="250"/>
      <c r="E2" s="250"/>
      <c r="F2" s="250"/>
    </row>
    <row r="3" spans="1:12" ht="23.25" customHeight="1">
      <c r="A3" s="224" t="s">
        <v>288</v>
      </c>
      <c r="B3" s="224"/>
      <c r="C3" s="224"/>
      <c r="D3" s="224"/>
      <c r="E3" s="224"/>
      <c r="F3" s="224"/>
    </row>
    <row r="4" spans="1:12" ht="20.25" customHeight="1">
      <c r="A4" s="2"/>
      <c r="B4" s="2"/>
      <c r="C4" s="3"/>
      <c r="D4" s="4"/>
      <c r="E4" s="4"/>
      <c r="F4" s="4"/>
    </row>
    <row r="5" spans="1:12" ht="43.5" customHeight="1">
      <c r="A5" s="214" t="s">
        <v>0</v>
      </c>
      <c r="B5" s="216" t="s">
        <v>1</v>
      </c>
      <c r="C5" s="216" t="s">
        <v>2</v>
      </c>
      <c r="D5" s="225" t="s">
        <v>3</v>
      </c>
      <c r="E5" s="225"/>
      <c r="F5" s="225"/>
    </row>
    <row r="6" spans="1:12" ht="31.5" customHeight="1">
      <c r="A6" s="214"/>
      <c r="B6" s="216"/>
      <c r="C6" s="216"/>
      <c r="D6" s="119" t="s">
        <v>4</v>
      </c>
      <c r="E6" s="208" t="s">
        <v>5</v>
      </c>
      <c r="F6" s="208" t="s">
        <v>6</v>
      </c>
    </row>
    <row r="7" spans="1:12" ht="15.75" customHeight="1">
      <c r="A7" s="248" t="s">
        <v>20</v>
      </c>
      <c r="B7" s="249" t="s">
        <v>21</v>
      </c>
      <c r="C7" s="212" t="s">
        <v>11</v>
      </c>
      <c r="D7" s="176">
        <f>E7+F7</f>
        <v>1</v>
      </c>
      <c r="E7" s="184">
        <v>1</v>
      </c>
      <c r="F7" s="184"/>
    </row>
    <row r="8" spans="1:12" ht="15.75" customHeight="1">
      <c r="A8" s="248"/>
      <c r="B8" s="249"/>
      <c r="C8" s="212" t="s">
        <v>9</v>
      </c>
      <c r="D8" s="176">
        <f>E8+F8</f>
        <v>166.262</v>
      </c>
      <c r="E8" s="184">
        <f>E19</f>
        <v>166.262</v>
      </c>
      <c r="F8" s="184"/>
    </row>
    <row r="9" spans="1:12" ht="15.75" customHeight="1">
      <c r="A9" s="234" t="s">
        <v>22</v>
      </c>
      <c r="B9" s="235" t="s">
        <v>23</v>
      </c>
      <c r="C9" s="182" t="s">
        <v>24</v>
      </c>
      <c r="D9" s="176">
        <f>E9+F9</f>
        <v>37.5</v>
      </c>
      <c r="E9" s="183">
        <f t="shared" ref="E9:E17" si="0">E20+E31</f>
        <v>37.5</v>
      </c>
      <c r="F9" s="184"/>
    </row>
    <row r="10" spans="1:12" ht="15.75" customHeight="1">
      <c r="A10" s="234"/>
      <c r="B10" s="235"/>
      <c r="C10" s="182" t="s">
        <v>9</v>
      </c>
      <c r="D10" s="176">
        <f t="shared" ref="D10:D17" si="1">E10+F10</f>
        <v>166.262</v>
      </c>
      <c r="E10" s="183">
        <f t="shared" si="0"/>
        <v>166.262</v>
      </c>
      <c r="F10" s="184"/>
    </row>
    <row r="11" spans="1:12" ht="15.75" customHeight="1">
      <c r="A11" s="234" t="s">
        <v>25</v>
      </c>
      <c r="B11" s="247" t="s">
        <v>26</v>
      </c>
      <c r="C11" s="182" t="s">
        <v>27</v>
      </c>
      <c r="D11" s="176">
        <f t="shared" si="1"/>
        <v>0</v>
      </c>
      <c r="E11" s="183">
        <f t="shared" si="0"/>
        <v>0</v>
      </c>
      <c r="F11" s="184"/>
    </row>
    <row r="12" spans="1:12" ht="15.75" customHeight="1">
      <c r="A12" s="234"/>
      <c r="B12" s="247"/>
      <c r="C12" s="182" t="s">
        <v>9</v>
      </c>
      <c r="D12" s="176">
        <f t="shared" si="1"/>
        <v>0</v>
      </c>
      <c r="E12" s="183">
        <f t="shared" si="0"/>
        <v>0</v>
      </c>
      <c r="F12" s="184"/>
    </row>
    <row r="13" spans="1:12" ht="15.75" customHeight="1">
      <c r="A13" s="234" t="s">
        <v>28</v>
      </c>
      <c r="B13" s="247" t="s">
        <v>29</v>
      </c>
      <c r="C13" s="182" t="s">
        <v>27</v>
      </c>
      <c r="D13" s="176">
        <f t="shared" si="1"/>
        <v>0</v>
      </c>
      <c r="E13" s="183">
        <f t="shared" si="0"/>
        <v>0</v>
      </c>
      <c r="F13" s="184"/>
    </row>
    <row r="14" spans="1:12" ht="15.75" customHeight="1">
      <c r="A14" s="234"/>
      <c r="B14" s="247"/>
      <c r="C14" s="182" t="s">
        <v>9</v>
      </c>
      <c r="D14" s="176">
        <f t="shared" si="1"/>
        <v>0</v>
      </c>
      <c r="E14" s="183">
        <f t="shared" si="0"/>
        <v>0</v>
      </c>
      <c r="F14" s="184"/>
    </row>
    <row r="15" spans="1:12" ht="15.75" customHeight="1">
      <c r="A15" s="234" t="s">
        <v>30</v>
      </c>
      <c r="B15" s="235" t="s">
        <v>31</v>
      </c>
      <c r="C15" s="182" t="s">
        <v>32</v>
      </c>
      <c r="D15" s="176">
        <f t="shared" si="1"/>
        <v>0</v>
      </c>
      <c r="E15" s="183">
        <f t="shared" si="0"/>
        <v>0</v>
      </c>
      <c r="F15" s="184"/>
    </row>
    <row r="16" spans="1:12" ht="15.75" customHeight="1">
      <c r="A16" s="234"/>
      <c r="B16" s="235"/>
      <c r="C16" s="182" t="s">
        <v>9</v>
      </c>
      <c r="D16" s="176">
        <f t="shared" si="1"/>
        <v>0</v>
      </c>
      <c r="E16" s="183">
        <f t="shared" si="0"/>
        <v>0</v>
      </c>
      <c r="F16" s="184"/>
    </row>
    <row r="17" spans="1:6" ht="15.75" customHeight="1">
      <c r="A17" s="197" t="s">
        <v>33</v>
      </c>
      <c r="B17" s="198" t="s">
        <v>34</v>
      </c>
      <c r="C17" s="182" t="s">
        <v>9</v>
      </c>
      <c r="D17" s="176">
        <f t="shared" si="1"/>
        <v>0</v>
      </c>
      <c r="E17" s="183">
        <f t="shared" si="0"/>
        <v>0</v>
      </c>
      <c r="F17" s="184"/>
    </row>
    <row r="18" spans="1:6" ht="15.75" customHeight="1">
      <c r="A18" s="197"/>
      <c r="B18" s="213" t="s">
        <v>596</v>
      </c>
      <c r="C18" s="182" t="s">
        <v>11</v>
      </c>
      <c r="D18" s="176">
        <f>E18+F18</f>
        <v>1</v>
      </c>
      <c r="E18" s="179">
        <v>1</v>
      </c>
      <c r="F18" s="184"/>
    </row>
    <row r="19" spans="1:6" ht="15.75" customHeight="1">
      <c r="A19" s="197"/>
      <c r="B19" s="129"/>
      <c r="C19" s="182" t="s">
        <v>9</v>
      </c>
      <c r="D19" s="176">
        <f>E19+F19</f>
        <v>166.262</v>
      </c>
      <c r="E19" s="179">
        <f>E21+E23+E25+E27+E28</f>
        <v>166.262</v>
      </c>
      <c r="F19" s="184"/>
    </row>
    <row r="20" spans="1:6" ht="15.75" customHeight="1">
      <c r="A20" s="234" t="s">
        <v>22</v>
      </c>
      <c r="B20" s="235" t="s">
        <v>23</v>
      </c>
      <c r="C20" s="182" t="s">
        <v>24</v>
      </c>
      <c r="D20" s="176">
        <f>E20+F20</f>
        <v>37.5</v>
      </c>
      <c r="E20" s="179">
        <v>37.5</v>
      </c>
      <c r="F20" s="184"/>
    </row>
    <row r="21" spans="1:6" ht="15.75" customHeight="1">
      <c r="A21" s="234"/>
      <c r="B21" s="235"/>
      <c r="C21" s="182" t="s">
        <v>9</v>
      </c>
      <c r="D21" s="176">
        <f t="shared" ref="D21:D28" si="2">E21+F21</f>
        <v>166.262</v>
      </c>
      <c r="E21" s="179">
        <f>55.755+110.507</f>
        <v>166.262</v>
      </c>
      <c r="F21" s="184"/>
    </row>
    <row r="22" spans="1:6" ht="15.75" customHeight="1">
      <c r="A22" s="234" t="s">
        <v>25</v>
      </c>
      <c r="B22" s="247" t="s">
        <v>26</v>
      </c>
      <c r="C22" s="182" t="s">
        <v>27</v>
      </c>
      <c r="D22" s="176">
        <f t="shared" si="2"/>
        <v>0</v>
      </c>
      <c r="E22" s="180"/>
      <c r="F22" s="184"/>
    </row>
    <row r="23" spans="1:6" ht="15.75" customHeight="1">
      <c r="A23" s="234"/>
      <c r="B23" s="247"/>
      <c r="C23" s="182" t="s">
        <v>9</v>
      </c>
      <c r="D23" s="176">
        <f t="shared" si="2"/>
        <v>0</v>
      </c>
      <c r="E23" s="180"/>
      <c r="F23" s="184"/>
    </row>
    <row r="24" spans="1:6" ht="15.75" customHeight="1">
      <c r="A24" s="234" t="s">
        <v>28</v>
      </c>
      <c r="B24" s="247" t="s">
        <v>29</v>
      </c>
      <c r="C24" s="182" t="s">
        <v>27</v>
      </c>
      <c r="D24" s="176">
        <f t="shared" si="2"/>
        <v>0</v>
      </c>
      <c r="E24" s="180"/>
      <c r="F24" s="184"/>
    </row>
    <row r="25" spans="1:6" ht="15.75" customHeight="1">
      <c r="A25" s="234"/>
      <c r="B25" s="247"/>
      <c r="C25" s="182" t="s">
        <v>9</v>
      </c>
      <c r="D25" s="176">
        <f t="shared" si="2"/>
        <v>0</v>
      </c>
      <c r="E25" s="180"/>
      <c r="F25" s="184"/>
    </row>
    <row r="26" spans="1:6" ht="15.75" customHeight="1">
      <c r="A26" s="234" t="s">
        <v>30</v>
      </c>
      <c r="B26" s="235" t="s">
        <v>31</v>
      </c>
      <c r="C26" s="182" t="s">
        <v>32</v>
      </c>
      <c r="D26" s="176">
        <f>E26+F26</f>
        <v>0</v>
      </c>
      <c r="E26" s="180"/>
      <c r="F26" s="184"/>
    </row>
    <row r="27" spans="1:6" ht="15.75" customHeight="1">
      <c r="A27" s="234"/>
      <c r="B27" s="235"/>
      <c r="C27" s="182" t="s">
        <v>9</v>
      </c>
      <c r="D27" s="176">
        <f>E27+F27</f>
        <v>0</v>
      </c>
      <c r="E27" s="180"/>
      <c r="F27" s="184"/>
    </row>
    <row r="28" spans="1:6" ht="15.75" customHeight="1">
      <c r="A28" s="197" t="s">
        <v>33</v>
      </c>
      <c r="B28" s="198" t="s">
        <v>34</v>
      </c>
      <c r="C28" s="182" t="s">
        <v>9</v>
      </c>
      <c r="D28" s="176">
        <f t="shared" si="2"/>
        <v>0</v>
      </c>
      <c r="E28" s="180"/>
      <c r="F28" s="184"/>
    </row>
    <row r="29" spans="1:6" hidden="1">
      <c r="A29" s="124"/>
      <c r="B29" s="125"/>
      <c r="C29" s="126" t="s">
        <v>11</v>
      </c>
      <c r="D29" s="124"/>
      <c r="E29" s="94"/>
      <c r="F29" s="127"/>
    </row>
    <row r="30" spans="1:6" ht="13.5" hidden="1" thickBot="1">
      <c r="A30" s="97"/>
      <c r="B30" s="98"/>
      <c r="C30" s="99" t="s">
        <v>9</v>
      </c>
      <c r="D30" s="97"/>
      <c r="E30" s="93"/>
      <c r="F30" s="100"/>
    </row>
    <row r="31" spans="1:6" hidden="1">
      <c r="A31" s="95" t="s">
        <v>22</v>
      </c>
      <c r="B31" s="101" t="s">
        <v>23</v>
      </c>
      <c r="C31" s="101" t="s">
        <v>24</v>
      </c>
      <c r="D31" s="95"/>
      <c r="E31" s="94"/>
      <c r="F31" s="96"/>
    </row>
    <row r="32" spans="1:6" hidden="1">
      <c r="A32" s="102"/>
      <c r="B32" s="103"/>
      <c r="C32" s="103" t="s">
        <v>9</v>
      </c>
      <c r="D32" s="102"/>
      <c r="E32" s="75"/>
      <c r="F32" s="104"/>
    </row>
    <row r="33" spans="1:6" hidden="1">
      <c r="A33" s="102" t="s">
        <v>25</v>
      </c>
      <c r="B33" s="103" t="s">
        <v>26</v>
      </c>
      <c r="C33" s="103" t="s">
        <v>27</v>
      </c>
      <c r="D33" s="102"/>
      <c r="E33" s="75"/>
      <c r="F33" s="104"/>
    </row>
    <row r="34" spans="1:6" hidden="1">
      <c r="A34" s="102"/>
      <c r="B34" s="103"/>
      <c r="C34" s="103" t="s">
        <v>9</v>
      </c>
      <c r="D34" s="102"/>
      <c r="E34" s="75"/>
      <c r="F34" s="104"/>
    </row>
    <row r="35" spans="1:6" hidden="1">
      <c r="A35" s="102" t="s">
        <v>28</v>
      </c>
      <c r="B35" s="103" t="s">
        <v>29</v>
      </c>
      <c r="C35" s="103" t="s">
        <v>27</v>
      </c>
      <c r="D35" s="102"/>
      <c r="E35" s="75"/>
      <c r="F35" s="104"/>
    </row>
    <row r="36" spans="1:6" hidden="1">
      <c r="A36" s="102"/>
      <c r="B36" s="103"/>
      <c r="C36" s="103" t="s">
        <v>9</v>
      </c>
      <c r="D36" s="102"/>
      <c r="E36" s="75"/>
      <c r="F36" s="104"/>
    </row>
    <row r="37" spans="1:6" hidden="1">
      <c r="A37" s="102" t="s">
        <v>30</v>
      </c>
      <c r="B37" s="103" t="s">
        <v>31</v>
      </c>
      <c r="C37" s="103" t="s">
        <v>32</v>
      </c>
      <c r="D37" s="102"/>
      <c r="E37" s="75"/>
      <c r="F37" s="104"/>
    </row>
    <row r="38" spans="1:6" hidden="1">
      <c r="A38" s="102"/>
      <c r="B38" s="103"/>
      <c r="C38" s="103" t="s">
        <v>9</v>
      </c>
      <c r="D38" s="102"/>
      <c r="E38" s="75"/>
      <c r="F38" s="104"/>
    </row>
    <row r="39" spans="1:6" ht="13.5" hidden="1" thickBot="1">
      <c r="A39" s="97" t="s">
        <v>33</v>
      </c>
      <c r="B39" s="98" t="s">
        <v>34</v>
      </c>
      <c r="C39" s="98" t="s">
        <v>9</v>
      </c>
      <c r="D39" s="97"/>
      <c r="E39" s="93"/>
      <c r="F39" s="100"/>
    </row>
  </sheetData>
  <mergeCells count="24">
    <mergeCell ref="A2:F2"/>
    <mergeCell ref="D5:F5"/>
    <mergeCell ref="A3:F3"/>
    <mergeCell ref="A5:A6"/>
    <mergeCell ref="B5:B6"/>
    <mergeCell ref="C5:C6"/>
    <mergeCell ref="A7:A8"/>
    <mergeCell ref="B7:B8"/>
    <mergeCell ref="A9:A10"/>
    <mergeCell ref="B9:B10"/>
    <mergeCell ref="A11:A12"/>
    <mergeCell ref="B11:B12"/>
    <mergeCell ref="A13:A14"/>
    <mergeCell ref="B13:B14"/>
    <mergeCell ref="A15:A16"/>
    <mergeCell ref="B15:B16"/>
    <mergeCell ref="A20:A21"/>
    <mergeCell ref="B20:B21"/>
    <mergeCell ref="A22:A23"/>
    <mergeCell ref="B22:B23"/>
    <mergeCell ref="A24:A25"/>
    <mergeCell ref="B24:B25"/>
    <mergeCell ref="A26:A27"/>
    <mergeCell ref="B26:B27"/>
  </mergeCells>
  <pageMargins left="0.11811023622047245" right="0" top="0.5511811023622047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III кв.</vt:lpstr>
      <vt:lpstr>9 мес.</vt:lpstr>
      <vt:lpstr>III кв. л.кл.</vt:lpstr>
      <vt:lpstr>рем.л.к.9 мес.</vt:lpstr>
      <vt:lpstr>кровля 9 мес.</vt:lpstr>
      <vt:lpstr>фасад 9 мес.</vt:lpstr>
      <vt:lpstr>балконы</vt:lpstr>
      <vt:lpstr>ТВР</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HP</cp:lastModifiedBy>
  <cp:lastPrinted>2016-10-17T13:22:53Z</cp:lastPrinted>
  <dcterms:created xsi:type="dcterms:W3CDTF">2016-10-06T14:47:10Z</dcterms:created>
  <dcterms:modified xsi:type="dcterms:W3CDTF">2016-10-17T13:38:20Z</dcterms:modified>
</cp:coreProperties>
</file>