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2015"/>
  </bookViews>
  <sheets>
    <sheet name="л.кл." sheetId="1" r:id="rId1"/>
  </sheets>
  <calcPr calcId="125725"/>
</workbook>
</file>

<file path=xl/calcChain.xml><?xml version="1.0" encoding="utf-8"?>
<calcChain xmlns="http://schemas.openxmlformats.org/spreadsheetml/2006/main">
  <c r="F113" i="1"/>
  <c r="F111"/>
  <c r="F110"/>
  <c r="F108"/>
  <c r="F107"/>
  <c r="F105"/>
  <c r="F104"/>
  <c r="F102"/>
  <c r="F101"/>
  <c r="F99"/>
  <c r="F98"/>
  <c r="F96"/>
  <c r="F95"/>
  <c r="F93"/>
  <c r="F92"/>
  <c r="F90"/>
  <c r="F89"/>
  <c r="F87"/>
  <c r="E86"/>
  <c r="E84"/>
  <c r="E83"/>
  <c r="E81"/>
  <c r="E80"/>
  <c r="E77"/>
  <c r="E78"/>
  <c r="E75"/>
  <c r="E74"/>
  <c r="E72"/>
  <c r="E71"/>
  <c r="E69"/>
  <c r="F68"/>
  <c r="F66"/>
  <c r="F65"/>
  <c r="F63"/>
  <c r="F62"/>
  <c r="F60"/>
  <c r="F59"/>
  <c r="F57"/>
  <c r="F56"/>
  <c r="F54"/>
  <c r="F53"/>
  <c r="F51"/>
  <c r="F50"/>
  <c r="F48"/>
  <c r="F47"/>
  <c r="F45"/>
  <c r="F44"/>
  <c r="F42"/>
  <c r="F41"/>
  <c r="F39"/>
  <c r="F38"/>
  <c r="F36"/>
  <c r="D35"/>
  <c r="F35"/>
  <c r="D33"/>
  <c r="F33"/>
  <c r="F32"/>
  <c r="F30"/>
  <c r="F29"/>
  <c r="F27"/>
  <c r="F26"/>
  <c r="F24"/>
  <c r="F23"/>
  <c r="E15"/>
  <c r="F21"/>
  <c r="E20"/>
  <c r="E18"/>
  <c r="E17"/>
  <c r="E14"/>
  <c r="E12"/>
  <c r="E11"/>
  <c r="E9"/>
  <c r="D112"/>
  <c r="D109"/>
  <c r="D106"/>
  <c r="D103"/>
  <c r="D100"/>
  <c r="D97"/>
  <c r="D94"/>
  <c r="D91"/>
  <c r="D88"/>
  <c r="D85"/>
  <c r="D82"/>
  <c r="D79"/>
  <c r="D76"/>
  <c r="D73"/>
  <c r="D70"/>
  <c r="D67"/>
  <c r="D64"/>
  <c r="D61"/>
  <c r="D58"/>
  <c r="D55"/>
  <c r="D52"/>
  <c r="D49"/>
  <c r="D46"/>
  <c r="D43"/>
  <c r="D40"/>
  <c r="D37"/>
  <c r="D34"/>
  <c r="D31"/>
  <c r="D28"/>
  <c r="D25"/>
  <c r="D19"/>
  <c r="D16"/>
  <c r="D13"/>
  <c r="F8" l="1"/>
  <c r="F7"/>
  <c r="F6"/>
  <c r="E8"/>
  <c r="E7"/>
  <c r="E6"/>
  <c r="D113" l="1"/>
  <c r="D111"/>
  <c r="D110"/>
  <c r="D108"/>
  <c r="D107"/>
  <c r="D105"/>
  <c r="D104"/>
  <c r="D102"/>
  <c r="D101"/>
  <c r="D99"/>
  <c r="D98"/>
  <c r="D96"/>
  <c r="D95"/>
  <c r="D93"/>
  <c r="D92"/>
  <c r="D90"/>
  <c r="D89"/>
  <c r="D87"/>
  <c r="D86"/>
  <c r="D84"/>
  <c r="D83"/>
  <c r="D81"/>
  <c r="D80"/>
  <c r="D78"/>
  <c r="D77"/>
  <c r="D75"/>
  <c r="D74"/>
  <c r="D72"/>
  <c r="D71"/>
  <c r="D69"/>
  <c r="D68"/>
  <c r="D66"/>
  <c r="D65"/>
  <c r="D63"/>
  <c r="D62"/>
  <c r="D60"/>
  <c r="D59"/>
  <c r="D57"/>
  <c r="D56"/>
  <c r="D54"/>
  <c r="D53"/>
  <c r="D51"/>
  <c r="D50"/>
  <c r="D48"/>
  <c r="D47"/>
  <c r="D45"/>
  <c r="D44"/>
  <c r="D42"/>
  <c r="D41"/>
  <c r="D39"/>
  <c r="D36"/>
  <c r="D38" l="1"/>
  <c r="D32" l="1"/>
  <c r="D30"/>
  <c r="D29"/>
  <c r="D27"/>
  <c r="D26"/>
  <c r="D24"/>
  <c r="D23"/>
  <c r="D22"/>
  <c r="D21"/>
  <c r="D20"/>
  <c r="D18"/>
  <c r="D17"/>
  <c r="D15"/>
  <c r="D14"/>
  <c r="D12"/>
  <c r="D11"/>
  <c r="D10"/>
  <c r="D9"/>
  <c r="D8" l="1"/>
  <c r="D6"/>
  <c r="D7"/>
</calcChain>
</file>

<file path=xl/sharedStrings.xml><?xml version="1.0" encoding="utf-8"?>
<sst xmlns="http://schemas.openxmlformats.org/spreadsheetml/2006/main" count="188" uniqueCount="63">
  <si>
    <t>Код</t>
  </si>
  <si>
    <t>Наименование работ</t>
  </si>
  <si>
    <t>ед.изм.</t>
  </si>
  <si>
    <t>Всего</t>
  </si>
  <si>
    <t>хоз.сп.</t>
  </si>
  <si>
    <t>подр.сп</t>
  </si>
  <si>
    <t>5</t>
  </si>
  <si>
    <t>л/кл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</si>
  <si>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</si>
  <si>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</si>
  <si>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</si>
  <si>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</si>
  <si>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</si>
  <si>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</si>
  <si>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</si>
  <si>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</si>
  <si>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</si>
  <si>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</si>
  <si>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</si>
  <si>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</si>
  <si>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</si>
  <si>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</si>
  <si>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</si>
  <si>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Адресная программа выполнения косметического ремонта лестничных клеток  </t>
  </si>
  <si>
    <t xml:space="preserve">  за 1 квартал  2016 года по ООО "ЖКС № 1 Василеостровского района"  </t>
  </si>
  <si>
    <t>Средний пр. д.92, №6</t>
  </si>
  <si>
    <t>Средний пр. д.96, №2</t>
  </si>
  <si>
    <t>Средний пр. д.96, №3</t>
  </si>
  <si>
    <t>ул. Шевченко д.29, №1</t>
  </si>
  <si>
    <t>Большой пр. д.96, №1</t>
  </si>
  <si>
    <t>Большой пр. д.96, №2</t>
  </si>
  <si>
    <t>Большой пр. д.96, №3</t>
  </si>
  <si>
    <t>Гаванская ул. д.11, №5</t>
  </si>
  <si>
    <t>Наличная ул. д.36 к.1, №1</t>
  </si>
  <si>
    <t>Наличная ул. д.11, №1</t>
  </si>
  <si>
    <t>Наличная ул. д.11, №2</t>
  </si>
  <si>
    <t>Наличная ул. д.19Б, №5</t>
  </si>
  <si>
    <t>Наличная ул. д.23, №6</t>
  </si>
  <si>
    <t>Наличная ул. д.23, №5</t>
  </si>
  <si>
    <t>Гаванская ул. д.2, №1</t>
  </si>
  <si>
    <t>Гаванская ул. д.11, №4</t>
  </si>
  <si>
    <t>Гаванская ул. д.27, №1</t>
  </si>
  <si>
    <t>Гаванская ул. д.38, №2</t>
  </si>
  <si>
    <t>пр. КИМа д.11, №3</t>
  </si>
  <si>
    <t>пр. КИМа д.11, №4</t>
  </si>
  <si>
    <t>ул. Беринга д.24 к.1, №5</t>
  </si>
  <si>
    <t>ул. Беринга д.26 к.1, №1</t>
  </si>
  <si>
    <t>Большой пр. д.94, №1</t>
  </si>
  <si>
    <t>23-я линия д.28, №1</t>
  </si>
  <si>
    <t>ул. Беринга д.20, №3</t>
  </si>
  <si>
    <t>Большой пр. д.52/15, №2</t>
  </si>
  <si>
    <t>Гаванская ул. д.12, №1</t>
  </si>
  <si>
    <t>ул. Шевченко д.11, №4</t>
  </si>
  <si>
    <t>ул. Шевченко д.11, №5</t>
  </si>
  <si>
    <t>Наличная ул. д.19Б, №4</t>
  </si>
  <si>
    <t>Шкиперский проток д.2, №1</t>
  </si>
  <si>
    <t>Шкиперский проток д.2, №2</t>
  </si>
  <si>
    <t>Шкиперский проток д.2, №4</t>
  </si>
  <si>
    <t>Среднегаванский пр. д.12, №2</t>
  </si>
  <si>
    <t>Наличная ул. д.19Б, №8</t>
  </si>
  <si>
    <t xml:space="preserve">Косметический ремонт лестничных клеток (А.П.) </t>
  </si>
  <si>
    <t>кв.м</t>
  </si>
  <si>
    <t>руб.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</si>
</sst>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[Red]#,##0.00"/>
  </numFmts>
  <fonts count="6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CG Times"/>
      <family val="1"/>
    </font>
    <font>
      <b/>
      <sz val="12"/>
      <name val="CG Times"/>
      <family val="1"/>
    </font>
    <font>
      <sz val="11"/>
      <name val="CG Times"/>
      <family val="1"/>
    </font>
    <font>
      <sz val="11"/>
      <color indexed="8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4" fillId="2" borderId="0" xfId="0" applyFont="1" applyFill="1" applyBorder="1" applyAlignment="1"/>
    <xf numFmtId="2" fontId="2" fillId="2" borderId="0" xfId="0" applyNumberFormat="1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/>
    <xf numFmtId="2" fontId="4" fillId="0" borderId="0" xfId="0" applyNumberFormat="1" applyFont="1" applyBorder="1"/>
    <xf numFmtId="2" fontId="5" fillId="3" borderId="1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113"/>
  <sheetViews>
    <sheetView tabSelected="1" zoomScaleNormal="100" workbookViewId="0">
      <selection activeCell="G14" sqref="G14"/>
    </sheetView>
  </sheetViews>
  <sheetFormatPr defaultColWidth="13.5703125" defaultRowHeight="15"/>
  <cols>
    <col min="1" max="1" width="5.42578125" style="1" customWidth="1"/>
    <col min="2" max="2" width="34.42578125" style="2" customWidth="1"/>
    <col min="3" max="3" width="11.85546875" style="3" customWidth="1"/>
    <col min="4" max="5" width="15.140625" style="4" customWidth="1"/>
    <col min="6" max="6" width="13.42578125" style="4" customWidth="1"/>
    <col min="7" max="7" width="22.140625" style="6" customWidth="1"/>
    <col min="8" max="16384" width="13.5703125" style="6"/>
  </cols>
  <sheetData>
    <row r="1" spans="1:11">
      <c r="G1" s="5"/>
      <c r="H1" s="5"/>
      <c r="I1" s="5"/>
      <c r="J1" s="5"/>
      <c r="K1" s="5"/>
    </row>
    <row r="2" spans="1:11" ht="29.25" customHeight="1">
      <c r="A2" s="39" t="s">
        <v>23</v>
      </c>
      <c r="B2" s="39"/>
      <c r="C2" s="39"/>
      <c r="D2" s="39"/>
      <c r="E2" s="39"/>
      <c r="F2" s="39"/>
    </row>
    <row r="3" spans="1:11" ht="29.25" customHeight="1">
      <c r="A3" s="39" t="s">
        <v>24</v>
      </c>
      <c r="B3" s="39"/>
      <c r="C3" s="39"/>
      <c r="D3" s="39"/>
      <c r="E3" s="39"/>
      <c r="F3" s="39"/>
    </row>
    <row r="4" spans="1:11">
      <c r="D4" s="2"/>
      <c r="E4" s="2"/>
      <c r="F4" s="2"/>
    </row>
    <row r="5" spans="1:11" ht="35.25" customHeight="1">
      <c r="A5" s="7" t="s">
        <v>0</v>
      </c>
      <c r="B5" s="8" t="s">
        <v>1</v>
      </c>
      <c r="C5" s="8" t="s">
        <v>2</v>
      </c>
      <c r="D5" s="9" t="s">
        <v>3</v>
      </c>
      <c r="E5" s="10" t="s">
        <v>4</v>
      </c>
      <c r="F5" s="11" t="s">
        <v>5</v>
      </c>
    </row>
    <row r="6" spans="1:11" s="13" customFormat="1">
      <c r="A6" s="40" t="s">
        <v>6</v>
      </c>
      <c r="B6" s="41" t="s">
        <v>60</v>
      </c>
      <c r="C6" s="32" t="s">
        <v>61</v>
      </c>
      <c r="D6" s="44">
        <f t="shared" ref="D6:D32" si="0">E6+F6</f>
        <v>16833</v>
      </c>
      <c r="E6" s="44">
        <f t="shared" ref="E6:F8" si="1">E9+E12+E15+E18+E21+E24+E27+E30+E33+E36+E39+E42+E45+E48+E51+E54+E57+E60+E63+E66+E69+E72+E75+E78+E81+E84+E87+E90+E93+E96+E99+E102+E105+E108+E111</f>
        <v>3841</v>
      </c>
      <c r="F6" s="44">
        <f t="shared" si="1"/>
        <v>12992</v>
      </c>
      <c r="H6" s="14"/>
    </row>
    <row r="7" spans="1:11" s="13" customFormat="1">
      <c r="A7" s="40"/>
      <c r="B7" s="42"/>
      <c r="C7" s="32" t="s">
        <v>7</v>
      </c>
      <c r="D7" s="45">
        <f t="shared" si="0"/>
        <v>35</v>
      </c>
      <c r="E7" s="45">
        <f t="shared" si="1"/>
        <v>10</v>
      </c>
      <c r="F7" s="45">
        <f t="shared" si="1"/>
        <v>25</v>
      </c>
    </row>
    <row r="8" spans="1:11" s="13" customFormat="1">
      <c r="A8" s="40"/>
      <c r="B8" s="43"/>
      <c r="C8" s="32" t="s">
        <v>62</v>
      </c>
      <c r="D8" s="44">
        <f t="shared" si="0"/>
        <v>5321862</v>
      </c>
      <c r="E8" s="44">
        <f t="shared" si="1"/>
        <v>1004267</v>
      </c>
      <c r="F8" s="44">
        <f t="shared" si="1"/>
        <v>4317595</v>
      </c>
      <c r="H8" s="15"/>
    </row>
    <row r="9" spans="1:11" s="13" customFormat="1">
      <c r="A9" s="35" t="s">
        <v>8</v>
      </c>
      <c r="B9" s="16" t="s">
        <v>25</v>
      </c>
      <c r="C9" s="12" t="s">
        <v>61</v>
      </c>
      <c r="D9" s="17">
        <f t="shared" si="0"/>
        <v>226</v>
      </c>
      <c r="E9" s="18">
        <f>0.226*1000</f>
        <v>226</v>
      </c>
      <c r="F9" s="18"/>
      <c r="H9" s="19"/>
    </row>
    <row r="10" spans="1:11" s="21" customFormat="1">
      <c r="A10" s="35"/>
      <c r="B10" s="20"/>
      <c r="C10" s="12" t="s">
        <v>7</v>
      </c>
      <c r="D10" s="33">
        <f t="shared" si="0"/>
        <v>1</v>
      </c>
      <c r="E10" s="34">
        <v>1</v>
      </c>
      <c r="F10" s="18"/>
      <c r="H10" s="19"/>
    </row>
    <row r="11" spans="1:11" s="22" customFormat="1">
      <c r="A11" s="35"/>
      <c r="B11" s="20"/>
      <c r="C11" s="12" t="s">
        <v>62</v>
      </c>
      <c r="D11" s="36">
        <f t="shared" si="0"/>
        <v>81467</v>
      </c>
      <c r="E11" s="37">
        <f>81.467*1000</f>
        <v>81467</v>
      </c>
      <c r="F11" s="18"/>
      <c r="H11" s="19"/>
    </row>
    <row r="12" spans="1:11" s="22" customFormat="1">
      <c r="A12" s="35" t="s">
        <v>9</v>
      </c>
      <c r="B12" s="16" t="s">
        <v>26</v>
      </c>
      <c r="C12" s="12" t="s">
        <v>61</v>
      </c>
      <c r="D12" s="17">
        <f t="shared" si="0"/>
        <v>351</v>
      </c>
      <c r="E12" s="18">
        <f>0.351*1000</f>
        <v>351</v>
      </c>
      <c r="F12" s="18"/>
      <c r="G12" s="23"/>
      <c r="H12" s="19"/>
    </row>
    <row r="13" spans="1:11" s="22" customFormat="1" ht="15" customHeight="1">
      <c r="A13" s="35"/>
      <c r="B13" s="20"/>
      <c r="C13" s="12" t="s">
        <v>7</v>
      </c>
      <c r="D13" s="33">
        <f t="shared" ref="D13" si="2">E13+F13</f>
        <v>1</v>
      </c>
      <c r="E13" s="34">
        <v>1</v>
      </c>
      <c r="F13" s="18"/>
      <c r="G13" s="23"/>
      <c r="H13" s="19"/>
    </row>
    <row r="14" spans="1:11" s="22" customFormat="1">
      <c r="A14" s="35"/>
      <c r="B14" s="20"/>
      <c r="C14" s="12" t="s">
        <v>62</v>
      </c>
      <c r="D14" s="36">
        <f t="shared" si="0"/>
        <v>82805</v>
      </c>
      <c r="E14" s="37">
        <f>82.805*1000</f>
        <v>82805</v>
      </c>
      <c r="F14" s="18"/>
      <c r="G14" s="23"/>
      <c r="H14" s="19"/>
    </row>
    <row r="15" spans="1:11" s="24" customFormat="1">
      <c r="A15" s="35" t="s">
        <v>10</v>
      </c>
      <c r="B15" s="16" t="s">
        <v>27</v>
      </c>
      <c r="C15" s="12" t="s">
        <v>61</v>
      </c>
      <c r="D15" s="17">
        <f t="shared" si="0"/>
        <v>351</v>
      </c>
      <c r="E15" s="18">
        <f>0.351*1000</f>
        <v>351</v>
      </c>
      <c r="F15" s="18"/>
      <c r="H15" s="19"/>
    </row>
    <row r="16" spans="1:11" s="24" customFormat="1">
      <c r="A16" s="35"/>
      <c r="B16" s="20"/>
      <c r="C16" s="12" t="s">
        <v>7</v>
      </c>
      <c r="D16" s="33">
        <f t="shared" ref="D16" si="3">E16+F16</f>
        <v>1</v>
      </c>
      <c r="E16" s="34">
        <v>1</v>
      </c>
      <c r="F16" s="18"/>
      <c r="H16" s="19"/>
    </row>
    <row r="17" spans="1:9" s="24" customFormat="1">
      <c r="A17" s="35"/>
      <c r="B17" s="20"/>
      <c r="C17" s="12" t="s">
        <v>62</v>
      </c>
      <c r="D17" s="36">
        <f t="shared" si="0"/>
        <v>94804</v>
      </c>
      <c r="E17" s="37">
        <f>94.804*1000</f>
        <v>94804</v>
      </c>
      <c r="F17" s="18"/>
      <c r="H17" s="19"/>
    </row>
    <row r="18" spans="1:9" s="24" customFormat="1">
      <c r="A18" s="35" t="s">
        <v>11</v>
      </c>
      <c r="B18" s="16" t="s">
        <v>28</v>
      </c>
      <c r="C18" s="12" t="s">
        <v>61</v>
      </c>
      <c r="D18" s="17">
        <f t="shared" si="0"/>
        <v>323</v>
      </c>
      <c r="E18" s="18">
        <f>0.323*1000</f>
        <v>323</v>
      </c>
      <c r="F18" s="18"/>
      <c r="H18" s="19"/>
    </row>
    <row r="19" spans="1:9" s="24" customFormat="1">
      <c r="A19" s="35"/>
      <c r="B19" s="20"/>
      <c r="C19" s="12" t="s">
        <v>7</v>
      </c>
      <c r="D19" s="33">
        <f t="shared" ref="D19" si="4">E19+F19</f>
        <v>1</v>
      </c>
      <c r="E19" s="34">
        <v>1</v>
      </c>
      <c r="F19" s="18"/>
      <c r="H19" s="19"/>
    </row>
    <row r="20" spans="1:9" s="24" customFormat="1">
      <c r="A20" s="35"/>
      <c r="B20" s="20"/>
      <c r="C20" s="12" t="s">
        <v>62</v>
      </c>
      <c r="D20" s="36">
        <f t="shared" si="0"/>
        <v>72909</v>
      </c>
      <c r="E20" s="37">
        <f>72.909*1000</f>
        <v>72909</v>
      </c>
      <c r="F20" s="18"/>
      <c r="H20" s="19"/>
    </row>
    <row r="21" spans="1:9" s="22" customFormat="1">
      <c r="A21" s="35" t="s">
        <v>12</v>
      </c>
      <c r="B21" s="16" t="s">
        <v>32</v>
      </c>
      <c r="C21" s="12" t="s">
        <v>61</v>
      </c>
      <c r="D21" s="17">
        <f t="shared" si="0"/>
        <v>440</v>
      </c>
      <c r="E21" s="18"/>
      <c r="F21" s="18">
        <f>0.44*1000</f>
        <v>440</v>
      </c>
      <c r="G21" s="23"/>
      <c r="H21" s="19"/>
    </row>
    <row r="22" spans="1:9" s="22" customFormat="1">
      <c r="A22" s="35"/>
      <c r="B22" s="16"/>
      <c r="C22" s="12" t="s">
        <v>7</v>
      </c>
      <c r="D22" s="33">
        <f t="shared" si="0"/>
        <v>1</v>
      </c>
      <c r="E22" s="34"/>
      <c r="F22" s="34">
        <v>1</v>
      </c>
      <c r="G22" s="23"/>
      <c r="H22" s="19"/>
    </row>
    <row r="23" spans="1:9" s="21" customFormat="1">
      <c r="A23" s="35"/>
      <c r="B23" s="20"/>
      <c r="C23" s="12" t="s">
        <v>62</v>
      </c>
      <c r="D23" s="36">
        <f t="shared" si="0"/>
        <v>111010</v>
      </c>
      <c r="E23" s="37"/>
      <c r="F23" s="37">
        <f>111.01*1000</f>
        <v>111010</v>
      </c>
      <c r="G23" s="25"/>
      <c r="H23" s="19"/>
    </row>
    <row r="24" spans="1:9" s="21" customFormat="1">
      <c r="A24" s="35" t="s">
        <v>13</v>
      </c>
      <c r="B24" s="16" t="s">
        <v>29</v>
      </c>
      <c r="C24" s="12" t="s">
        <v>61</v>
      </c>
      <c r="D24" s="17">
        <f t="shared" si="0"/>
        <v>672</v>
      </c>
      <c r="E24" s="18"/>
      <c r="F24" s="18">
        <f>0.672*1000</f>
        <v>672</v>
      </c>
      <c r="G24" s="25"/>
      <c r="H24" s="26"/>
    </row>
    <row r="25" spans="1:9" s="22" customFormat="1">
      <c r="A25" s="35"/>
      <c r="B25" s="16"/>
      <c r="C25" s="12" t="s">
        <v>7</v>
      </c>
      <c r="D25" s="33">
        <f t="shared" ref="D25" si="5">E25+F25</f>
        <v>1</v>
      </c>
      <c r="E25" s="34"/>
      <c r="F25" s="34">
        <v>1</v>
      </c>
      <c r="G25" s="25"/>
      <c r="H25" s="26"/>
    </row>
    <row r="26" spans="1:9" s="22" customFormat="1">
      <c r="A26" s="35"/>
      <c r="B26" s="20"/>
      <c r="C26" s="12" t="s">
        <v>62</v>
      </c>
      <c r="D26" s="36">
        <f t="shared" si="0"/>
        <v>196562</v>
      </c>
      <c r="E26" s="37"/>
      <c r="F26" s="37">
        <f>(99.716+96.846)*1000</f>
        <v>196562</v>
      </c>
      <c r="G26" s="25"/>
      <c r="H26" s="26"/>
    </row>
    <row r="27" spans="1:9" s="22" customFormat="1">
      <c r="A27" s="35" t="s">
        <v>14</v>
      </c>
      <c r="B27" s="16" t="s">
        <v>30</v>
      </c>
      <c r="C27" s="12" t="s">
        <v>61</v>
      </c>
      <c r="D27" s="17">
        <f t="shared" si="0"/>
        <v>478</v>
      </c>
      <c r="E27" s="18"/>
      <c r="F27" s="18">
        <f>0.478*1000</f>
        <v>478</v>
      </c>
      <c r="G27" s="23"/>
      <c r="H27" s="19"/>
      <c r="I27" s="23"/>
    </row>
    <row r="28" spans="1:9" s="22" customFormat="1">
      <c r="A28" s="35"/>
      <c r="B28" s="16"/>
      <c r="C28" s="12" t="s">
        <v>7</v>
      </c>
      <c r="D28" s="33">
        <f t="shared" ref="D28" si="6">E28+F28</f>
        <v>1</v>
      </c>
      <c r="E28" s="34"/>
      <c r="F28" s="34">
        <v>1</v>
      </c>
      <c r="G28" s="23"/>
      <c r="H28" s="19"/>
    </row>
    <row r="29" spans="1:9" s="22" customFormat="1">
      <c r="A29" s="35"/>
      <c r="B29" s="20"/>
      <c r="C29" s="12" t="s">
        <v>62</v>
      </c>
      <c r="D29" s="36">
        <f t="shared" si="0"/>
        <v>179728</v>
      </c>
      <c r="E29" s="37"/>
      <c r="F29" s="37">
        <f>(94.068+85.66)*1000</f>
        <v>179728</v>
      </c>
      <c r="G29" s="23"/>
      <c r="H29" s="19"/>
    </row>
    <row r="30" spans="1:9">
      <c r="A30" s="35" t="s">
        <v>15</v>
      </c>
      <c r="B30" s="16" t="s">
        <v>31</v>
      </c>
      <c r="C30" s="12" t="s">
        <v>61</v>
      </c>
      <c r="D30" s="17">
        <f t="shared" si="0"/>
        <v>550</v>
      </c>
      <c r="E30" s="18"/>
      <c r="F30" s="18">
        <f>0.55*1000</f>
        <v>550</v>
      </c>
      <c r="H30" s="27"/>
    </row>
    <row r="31" spans="1:9">
      <c r="A31" s="35"/>
      <c r="B31" s="20"/>
      <c r="C31" s="12" t="s">
        <v>7</v>
      </c>
      <c r="D31" s="33">
        <f t="shared" ref="D31" si="7">E31+F31</f>
        <v>1</v>
      </c>
      <c r="E31" s="34"/>
      <c r="F31" s="34">
        <v>1</v>
      </c>
      <c r="H31" s="27"/>
    </row>
    <row r="32" spans="1:9">
      <c r="A32" s="35"/>
      <c r="B32" s="20"/>
      <c r="C32" s="12" t="s">
        <v>62</v>
      </c>
      <c r="D32" s="36">
        <f t="shared" si="0"/>
        <v>191548</v>
      </c>
      <c r="E32" s="37"/>
      <c r="F32" s="37">
        <f>(91.764+99.784)*1000</f>
        <v>191548</v>
      </c>
      <c r="H32" s="27"/>
    </row>
    <row r="33" spans="1:8" s="13" customFormat="1">
      <c r="A33" s="35" t="s">
        <v>8</v>
      </c>
      <c r="B33" s="16" t="s">
        <v>33</v>
      </c>
      <c r="C33" s="12" t="s">
        <v>61</v>
      </c>
      <c r="D33" s="17">
        <f>F33+E33</f>
        <v>1253</v>
      </c>
      <c r="E33" s="18"/>
      <c r="F33" s="18">
        <f>1.253*1000</f>
        <v>1253</v>
      </c>
      <c r="H33" s="19"/>
    </row>
    <row r="34" spans="1:8" s="21" customFormat="1">
      <c r="A34" s="35"/>
      <c r="B34" s="20"/>
      <c r="C34" s="12" t="s">
        <v>7</v>
      </c>
      <c r="D34" s="33">
        <f t="shared" ref="D34" si="8">E34+F34</f>
        <v>1</v>
      </c>
      <c r="E34" s="34"/>
      <c r="F34" s="34">
        <v>1</v>
      </c>
      <c r="H34" s="19"/>
    </row>
    <row r="35" spans="1:8" s="22" customFormat="1">
      <c r="A35" s="35"/>
      <c r="B35" s="20"/>
      <c r="C35" s="12" t="s">
        <v>62</v>
      </c>
      <c r="D35" s="36">
        <f>E35+F35</f>
        <v>256468.00000000003</v>
      </c>
      <c r="E35" s="37"/>
      <c r="F35" s="37">
        <f>256.468*1000</f>
        <v>256468.00000000003</v>
      </c>
      <c r="H35" s="19"/>
    </row>
    <row r="36" spans="1:8" s="22" customFormat="1">
      <c r="A36" s="35" t="s">
        <v>9</v>
      </c>
      <c r="B36" s="16" t="s">
        <v>34</v>
      </c>
      <c r="C36" s="12" t="s">
        <v>61</v>
      </c>
      <c r="D36" s="17">
        <f t="shared" ref="D36:D67" si="9">E36+F36</f>
        <v>573</v>
      </c>
      <c r="E36" s="18"/>
      <c r="F36" s="18">
        <f>0.573*1000</f>
        <v>573</v>
      </c>
      <c r="G36" s="23"/>
      <c r="H36" s="19"/>
    </row>
    <row r="37" spans="1:8" s="22" customFormat="1" ht="15" customHeight="1">
      <c r="A37" s="35"/>
      <c r="B37" s="20"/>
      <c r="C37" s="12" t="s">
        <v>7</v>
      </c>
      <c r="D37" s="33">
        <f t="shared" si="9"/>
        <v>1</v>
      </c>
      <c r="E37" s="34"/>
      <c r="F37" s="34">
        <v>1</v>
      </c>
      <c r="G37" s="23"/>
      <c r="H37" s="19"/>
    </row>
    <row r="38" spans="1:8" s="22" customFormat="1">
      <c r="A38" s="35"/>
      <c r="B38" s="20"/>
      <c r="C38" s="12" t="s">
        <v>62</v>
      </c>
      <c r="D38" s="36">
        <f t="shared" si="9"/>
        <v>198923.99999999997</v>
      </c>
      <c r="E38" s="37"/>
      <c r="F38" s="37">
        <f>(99.315+99.609)*1000</f>
        <v>198923.99999999997</v>
      </c>
      <c r="G38" s="23"/>
      <c r="H38" s="19"/>
    </row>
    <row r="39" spans="1:8" s="24" customFormat="1">
      <c r="A39" s="35" t="s">
        <v>10</v>
      </c>
      <c r="B39" s="16" t="s">
        <v>35</v>
      </c>
      <c r="C39" s="12" t="s">
        <v>61</v>
      </c>
      <c r="D39" s="17">
        <f t="shared" si="9"/>
        <v>628</v>
      </c>
      <c r="E39" s="18"/>
      <c r="F39" s="18">
        <f>0.628*1000</f>
        <v>628</v>
      </c>
      <c r="H39" s="19"/>
    </row>
    <row r="40" spans="1:8" s="24" customFormat="1">
      <c r="A40" s="35"/>
      <c r="B40" s="20"/>
      <c r="C40" s="12" t="s">
        <v>7</v>
      </c>
      <c r="D40" s="33">
        <f t="shared" si="9"/>
        <v>1</v>
      </c>
      <c r="E40" s="34"/>
      <c r="F40" s="34">
        <v>1</v>
      </c>
      <c r="H40" s="19"/>
    </row>
    <row r="41" spans="1:8" s="24" customFormat="1">
      <c r="A41" s="35"/>
      <c r="B41" s="20"/>
      <c r="C41" s="12" t="s">
        <v>62</v>
      </c>
      <c r="D41" s="36">
        <f t="shared" si="9"/>
        <v>197211</v>
      </c>
      <c r="E41" s="37"/>
      <c r="F41" s="37">
        <f>(97.32+99.891)*1000</f>
        <v>197211</v>
      </c>
      <c r="H41" s="19"/>
    </row>
    <row r="42" spans="1:8" s="24" customFormat="1">
      <c r="A42" s="35" t="s">
        <v>11</v>
      </c>
      <c r="B42" s="16" t="s">
        <v>36</v>
      </c>
      <c r="C42" s="12" t="s">
        <v>61</v>
      </c>
      <c r="D42" s="17">
        <f t="shared" si="9"/>
        <v>370</v>
      </c>
      <c r="E42" s="18"/>
      <c r="F42" s="18">
        <f>0.37*1000</f>
        <v>370</v>
      </c>
      <c r="H42" s="19"/>
    </row>
    <row r="43" spans="1:8" s="24" customFormat="1">
      <c r="A43" s="35"/>
      <c r="B43" s="20"/>
      <c r="C43" s="12" t="s">
        <v>7</v>
      </c>
      <c r="D43" s="33">
        <f t="shared" si="9"/>
        <v>1</v>
      </c>
      <c r="E43" s="34"/>
      <c r="F43" s="34">
        <v>1</v>
      </c>
      <c r="H43" s="19"/>
    </row>
    <row r="44" spans="1:8" s="24" customFormat="1">
      <c r="A44" s="35"/>
      <c r="B44" s="20"/>
      <c r="C44" s="12" t="s">
        <v>62</v>
      </c>
      <c r="D44" s="36">
        <f t="shared" si="9"/>
        <v>86016</v>
      </c>
      <c r="E44" s="37"/>
      <c r="F44" s="37">
        <f>86.016*1000</f>
        <v>86016</v>
      </c>
      <c r="H44" s="19"/>
    </row>
    <row r="45" spans="1:8" s="22" customFormat="1">
      <c r="A45" s="35" t="s">
        <v>12</v>
      </c>
      <c r="B45" s="16" t="s">
        <v>37</v>
      </c>
      <c r="C45" s="12" t="s">
        <v>61</v>
      </c>
      <c r="D45" s="17">
        <f t="shared" si="9"/>
        <v>392</v>
      </c>
      <c r="E45" s="18"/>
      <c r="F45" s="18">
        <f>0.392*1000</f>
        <v>392</v>
      </c>
      <c r="G45" s="23"/>
      <c r="H45" s="19"/>
    </row>
    <row r="46" spans="1:8" s="22" customFormat="1">
      <c r="A46" s="35"/>
      <c r="B46" s="16"/>
      <c r="C46" s="12" t="s">
        <v>7</v>
      </c>
      <c r="D46" s="33">
        <f t="shared" si="9"/>
        <v>1</v>
      </c>
      <c r="E46" s="34"/>
      <c r="F46" s="34">
        <v>1</v>
      </c>
      <c r="G46" s="23"/>
      <c r="H46" s="19"/>
    </row>
    <row r="47" spans="1:8" s="21" customFormat="1">
      <c r="A47" s="35"/>
      <c r="B47" s="20"/>
      <c r="C47" s="12" t="s">
        <v>62</v>
      </c>
      <c r="D47" s="36">
        <f t="shared" si="9"/>
        <v>99952</v>
      </c>
      <c r="E47" s="37"/>
      <c r="F47" s="37">
        <f>99.952*1000</f>
        <v>99952</v>
      </c>
      <c r="G47" s="25"/>
      <c r="H47" s="19"/>
    </row>
    <row r="48" spans="1:8" s="21" customFormat="1">
      <c r="A48" s="35" t="s">
        <v>13</v>
      </c>
      <c r="B48" s="16" t="s">
        <v>38</v>
      </c>
      <c r="C48" s="12" t="s">
        <v>61</v>
      </c>
      <c r="D48" s="17">
        <f t="shared" si="9"/>
        <v>458</v>
      </c>
      <c r="E48" s="18"/>
      <c r="F48" s="18">
        <f>0.458*1000</f>
        <v>458</v>
      </c>
      <c r="G48" s="25"/>
      <c r="H48" s="19"/>
    </row>
    <row r="49" spans="1:9" s="22" customFormat="1">
      <c r="A49" s="35"/>
      <c r="B49" s="16"/>
      <c r="C49" s="12" t="s">
        <v>7</v>
      </c>
      <c r="D49" s="33">
        <f t="shared" si="9"/>
        <v>1</v>
      </c>
      <c r="E49" s="34"/>
      <c r="F49" s="34">
        <v>1</v>
      </c>
      <c r="G49" s="25"/>
      <c r="H49" s="19"/>
    </row>
    <row r="50" spans="1:9" s="22" customFormat="1">
      <c r="A50" s="35"/>
      <c r="B50" s="20"/>
      <c r="C50" s="12" t="s">
        <v>62</v>
      </c>
      <c r="D50" s="36">
        <f t="shared" si="9"/>
        <v>99953</v>
      </c>
      <c r="E50" s="37"/>
      <c r="F50" s="37">
        <f>99.953*1000</f>
        <v>99953</v>
      </c>
      <c r="G50" s="25"/>
      <c r="H50" s="19"/>
    </row>
    <row r="51" spans="1:9" s="22" customFormat="1">
      <c r="A51" s="35" t="s">
        <v>14</v>
      </c>
      <c r="B51" s="16" t="s">
        <v>39</v>
      </c>
      <c r="C51" s="12" t="s">
        <v>61</v>
      </c>
      <c r="D51" s="17">
        <f t="shared" si="9"/>
        <v>668</v>
      </c>
      <c r="E51" s="18"/>
      <c r="F51" s="18">
        <f>0.668*1000</f>
        <v>668</v>
      </c>
      <c r="G51" s="23"/>
      <c r="H51" s="19"/>
      <c r="I51" s="23"/>
    </row>
    <row r="52" spans="1:9" s="22" customFormat="1">
      <c r="A52" s="35"/>
      <c r="B52" s="16"/>
      <c r="C52" s="12" t="s">
        <v>7</v>
      </c>
      <c r="D52" s="33">
        <f t="shared" si="9"/>
        <v>1</v>
      </c>
      <c r="E52" s="34"/>
      <c r="F52" s="34">
        <v>1</v>
      </c>
      <c r="G52" s="23"/>
      <c r="H52" s="19"/>
    </row>
    <row r="53" spans="1:9" s="22" customFormat="1">
      <c r="A53" s="35"/>
      <c r="B53" s="20"/>
      <c r="C53" s="12" t="s">
        <v>62</v>
      </c>
      <c r="D53" s="36">
        <f t="shared" si="9"/>
        <v>189125</v>
      </c>
      <c r="E53" s="37"/>
      <c r="F53" s="37">
        <f>(99.442+89.683)*1000</f>
        <v>189125</v>
      </c>
      <c r="G53" s="23"/>
      <c r="H53" s="19"/>
    </row>
    <row r="54" spans="1:9">
      <c r="A54" s="35" t="s">
        <v>15</v>
      </c>
      <c r="B54" s="16" t="s">
        <v>40</v>
      </c>
      <c r="C54" s="12" t="s">
        <v>61</v>
      </c>
      <c r="D54" s="17">
        <f t="shared" si="9"/>
        <v>468</v>
      </c>
      <c r="E54" s="18"/>
      <c r="F54" s="18">
        <f>0.468*1000</f>
        <v>468</v>
      </c>
      <c r="H54" s="27"/>
    </row>
    <row r="55" spans="1:9">
      <c r="A55" s="35"/>
      <c r="B55" s="20"/>
      <c r="C55" s="12" t="s">
        <v>7</v>
      </c>
      <c r="D55" s="33">
        <f t="shared" si="9"/>
        <v>1</v>
      </c>
      <c r="E55" s="34"/>
      <c r="F55" s="34">
        <v>1</v>
      </c>
      <c r="H55" s="27"/>
    </row>
    <row r="56" spans="1:9">
      <c r="A56" s="35"/>
      <c r="B56" s="20"/>
      <c r="C56" s="12" t="s">
        <v>62</v>
      </c>
      <c r="D56" s="36">
        <f t="shared" si="9"/>
        <v>99821</v>
      </c>
      <c r="E56" s="37"/>
      <c r="F56" s="37">
        <f>99.821*1000</f>
        <v>99821</v>
      </c>
      <c r="H56" s="27"/>
    </row>
    <row r="57" spans="1:9">
      <c r="A57" s="35" t="s">
        <v>16</v>
      </c>
      <c r="B57" s="16" t="s">
        <v>41</v>
      </c>
      <c r="C57" s="12" t="s">
        <v>61</v>
      </c>
      <c r="D57" s="17">
        <f t="shared" si="9"/>
        <v>493</v>
      </c>
      <c r="E57" s="18"/>
      <c r="F57" s="18">
        <f>0.493*1000</f>
        <v>493</v>
      </c>
      <c r="G57" s="28"/>
      <c r="H57" s="27"/>
    </row>
    <row r="58" spans="1:9">
      <c r="A58" s="35"/>
      <c r="B58" s="20"/>
      <c r="C58" s="12" t="s">
        <v>7</v>
      </c>
      <c r="D58" s="33">
        <f t="shared" si="9"/>
        <v>1</v>
      </c>
      <c r="E58" s="34"/>
      <c r="F58" s="34">
        <v>1</v>
      </c>
      <c r="G58" s="28"/>
      <c r="H58" s="27"/>
    </row>
    <row r="59" spans="1:9">
      <c r="A59" s="35"/>
      <c r="B59" s="20"/>
      <c r="C59" s="12" t="s">
        <v>62</v>
      </c>
      <c r="D59" s="36">
        <f t="shared" si="9"/>
        <v>145323</v>
      </c>
      <c r="E59" s="37"/>
      <c r="F59" s="37">
        <f>(64.652+80.671)*1000</f>
        <v>145323</v>
      </c>
      <c r="G59" s="28"/>
      <c r="H59" s="27"/>
    </row>
    <row r="60" spans="1:9">
      <c r="A60" s="35" t="s">
        <v>17</v>
      </c>
      <c r="B60" s="16" t="s">
        <v>42</v>
      </c>
      <c r="C60" s="12" t="s">
        <v>61</v>
      </c>
      <c r="D60" s="17">
        <f t="shared" si="9"/>
        <v>405</v>
      </c>
      <c r="E60" s="18"/>
      <c r="F60" s="18">
        <f>0.405*1000</f>
        <v>405</v>
      </c>
      <c r="H60" s="27"/>
    </row>
    <row r="61" spans="1:9">
      <c r="A61" s="35"/>
      <c r="B61" s="20"/>
      <c r="C61" s="12" t="s">
        <v>7</v>
      </c>
      <c r="D61" s="33">
        <f t="shared" si="9"/>
        <v>1</v>
      </c>
      <c r="E61" s="34"/>
      <c r="F61" s="34">
        <v>1</v>
      </c>
      <c r="H61" s="27"/>
    </row>
    <row r="62" spans="1:9">
      <c r="A62" s="35"/>
      <c r="B62" s="20"/>
      <c r="C62" s="12" t="s">
        <v>62</v>
      </c>
      <c r="D62" s="36">
        <f t="shared" si="9"/>
        <v>136770</v>
      </c>
      <c r="E62" s="37"/>
      <c r="F62" s="37">
        <f>(48.073+88.697)*1000</f>
        <v>136770</v>
      </c>
      <c r="H62" s="27"/>
    </row>
    <row r="63" spans="1:9">
      <c r="A63" s="35" t="s">
        <v>18</v>
      </c>
      <c r="B63" s="16" t="s">
        <v>43</v>
      </c>
      <c r="C63" s="12" t="s">
        <v>61</v>
      </c>
      <c r="D63" s="17">
        <f t="shared" si="9"/>
        <v>406</v>
      </c>
      <c r="E63" s="29"/>
      <c r="F63" s="29">
        <f>0.406*1000</f>
        <v>406</v>
      </c>
      <c r="H63" s="27"/>
    </row>
    <row r="64" spans="1:9">
      <c r="A64" s="35"/>
      <c r="B64" s="20"/>
      <c r="C64" s="12" t="s">
        <v>7</v>
      </c>
      <c r="D64" s="33">
        <f t="shared" si="9"/>
        <v>1</v>
      </c>
      <c r="E64" s="34"/>
      <c r="F64" s="34">
        <v>1</v>
      </c>
      <c r="H64" s="27"/>
    </row>
    <row r="65" spans="1:8">
      <c r="A65" s="35"/>
      <c r="B65" s="20"/>
      <c r="C65" s="12" t="s">
        <v>62</v>
      </c>
      <c r="D65" s="36">
        <f t="shared" si="9"/>
        <v>99447</v>
      </c>
      <c r="E65" s="37"/>
      <c r="F65" s="37">
        <f>99.447*1000</f>
        <v>99447</v>
      </c>
      <c r="H65" s="27"/>
    </row>
    <row r="66" spans="1:8">
      <c r="A66" s="35" t="s">
        <v>19</v>
      </c>
      <c r="B66" s="16" t="s">
        <v>44</v>
      </c>
      <c r="C66" s="12" t="s">
        <v>61</v>
      </c>
      <c r="D66" s="17">
        <f t="shared" si="9"/>
        <v>459</v>
      </c>
      <c r="E66" s="18"/>
      <c r="F66" s="29">
        <f>0.459*1000</f>
        <v>459</v>
      </c>
      <c r="G66" s="28"/>
      <c r="H66" s="27"/>
    </row>
    <row r="67" spans="1:8">
      <c r="A67" s="35"/>
      <c r="B67" s="20"/>
      <c r="C67" s="12" t="s">
        <v>7</v>
      </c>
      <c r="D67" s="33">
        <f t="shared" si="9"/>
        <v>1</v>
      </c>
      <c r="E67" s="34"/>
      <c r="F67" s="34">
        <v>1</v>
      </c>
      <c r="G67" s="28"/>
      <c r="H67" s="27"/>
    </row>
    <row r="68" spans="1:8">
      <c r="A68" s="35"/>
      <c r="B68" s="20"/>
      <c r="C68" s="12" t="s">
        <v>62</v>
      </c>
      <c r="D68" s="36">
        <f t="shared" ref="D68:D100" si="10">E68+F68</f>
        <v>99252</v>
      </c>
      <c r="E68" s="37"/>
      <c r="F68" s="37">
        <f>99.252*1000</f>
        <v>99252</v>
      </c>
      <c r="G68" s="28"/>
      <c r="H68" s="27"/>
    </row>
    <row r="69" spans="1:8">
      <c r="A69" s="35" t="s">
        <v>20</v>
      </c>
      <c r="B69" s="16" t="s">
        <v>45</v>
      </c>
      <c r="C69" s="12" t="s">
        <v>61</v>
      </c>
      <c r="D69" s="17">
        <f t="shared" si="10"/>
        <v>351</v>
      </c>
      <c r="E69" s="29">
        <f>0.351*1000</f>
        <v>351</v>
      </c>
      <c r="F69" s="18"/>
      <c r="H69" s="27"/>
    </row>
    <row r="70" spans="1:8">
      <c r="A70" s="35"/>
      <c r="B70" s="20"/>
      <c r="C70" s="12" t="s">
        <v>7</v>
      </c>
      <c r="D70" s="33">
        <f t="shared" si="10"/>
        <v>1</v>
      </c>
      <c r="E70" s="34">
        <v>1</v>
      </c>
      <c r="F70" s="18"/>
      <c r="H70" s="27"/>
    </row>
    <row r="71" spans="1:8">
      <c r="A71" s="35"/>
      <c r="B71" s="20"/>
      <c r="C71" s="12" t="s">
        <v>62</v>
      </c>
      <c r="D71" s="36">
        <f t="shared" si="10"/>
        <v>96288</v>
      </c>
      <c r="E71" s="37">
        <f>96.288*1000</f>
        <v>96288</v>
      </c>
      <c r="F71" s="18"/>
      <c r="H71" s="27"/>
    </row>
    <row r="72" spans="1:8">
      <c r="A72" s="35" t="s">
        <v>21</v>
      </c>
      <c r="B72" s="16" t="s">
        <v>46</v>
      </c>
      <c r="C72" s="12" t="s">
        <v>61</v>
      </c>
      <c r="D72" s="17">
        <f t="shared" si="10"/>
        <v>316</v>
      </c>
      <c r="E72" s="29">
        <f>0.316*1000</f>
        <v>316</v>
      </c>
      <c r="F72" s="29"/>
      <c r="G72" s="28"/>
      <c r="H72" s="30"/>
    </row>
    <row r="73" spans="1:8">
      <c r="A73" s="35"/>
      <c r="B73" s="20"/>
      <c r="C73" s="12" t="s">
        <v>7</v>
      </c>
      <c r="D73" s="33">
        <f t="shared" si="10"/>
        <v>1</v>
      </c>
      <c r="E73" s="34">
        <v>1</v>
      </c>
      <c r="F73" s="29"/>
      <c r="H73" s="30"/>
    </row>
    <row r="74" spans="1:8">
      <c r="A74" s="35"/>
      <c r="B74" s="20"/>
      <c r="C74" s="12" t="s">
        <v>62</v>
      </c>
      <c r="D74" s="36">
        <f t="shared" si="10"/>
        <v>91215</v>
      </c>
      <c r="E74" s="37">
        <f>91.215*1000</f>
        <v>91215</v>
      </c>
      <c r="F74" s="18"/>
      <c r="G74" s="28"/>
      <c r="H74" s="30"/>
    </row>
    <row r="75" spans="1:8">
      <c r="A75" s="35" t="s">
        <v>22</v>
      </c>
      <c r="B75" s="16" t="s">
        <v>47</v>
      </c>
      <c r="C75" s="12" t="s">
        <v>61</v>
      </c>
      <c r="D75" s="17">
        <f t="shared" si="10"/>
        <v>581</v>
      </c>
      <c r="E75" s="18">
        <f>0.581*1000</f>
        <v>581</v>
      </c>
      <c r="F75" s="18"/>
      <c r="H75" s="30"/>
    </row>
    <row r="76" spans="1:8">
      <c r="A76" s="35"/>
      <c r="B76" s="20"/>
      <c r="C76" s="12" t="s">
        <v>7</v>
      </c>
      <c r="D76" s="33">
        <f t="shared" si="10"/>
        <v>1</v>
      </c>
      <c r="E76" s="34">
        <v>1</v>
      </c>
      <c r="F76" s="18"/>
      <c r="H76" s="30"/>
    </row>
    <row r="77" spans="1:8">
      <c r="A77" s="35"/>
      <c r="B77" s="20"/>
      <c r="C77" s="12" t="s">
        <v>62</v>
      </c>
      <c r="D77" s="38">
        <f t="shared" si="10"/>
        <v>173986</v>
      </c>
      <c r="E77" s="37">
        <f>173.986*1000</f>
        <v>173986</v>
      </c>
      <c r="F77" s="18"/>
      <c r="H77" s="30"/>
    </row>
    <row r="78" spans="1:8" s="13" customFormat="1">
      <c r="A78" s="35" t="s">
        <v>8</v>
      </c>
      <c r="B78" s="16" t="s">
        <v>48</v>
      </c>
      <c r="C78" s="12" t="s">
        <v>61</v>
      </c>
      <c r="D78" s="17">
        <f t="shared" si="10"/>
        <v>407</v>
      </c>
      <c r="E78" s="18">
        <f>0.407*1000</f>
        <v>407</v>
      </c>
      <c r="F78" s="18"/>
    </row>
    <row r="79" spans="1:8" s="21" customFormat="1">
      <c r="A79" s="35"/>
      <c r="B79" s="20"/>
      <c r="C79" s="12" t="s">
        <v>7</v>
      </c>
      <c r="D79" s="33">
        <f t="shared" si="10"/>
        <v>1</v>
      </c>
      <c r="E79" s="34">
        <v>1</v>
      </c>
      <c r="F79" s="18"/>
    </row>
    <row r="80" spans="1:8" s="22" customFormat="1">
      <c r="A80" s="35"/>
      <c r="B80" s="20"/>
      <c r="C80" s="12" t="s">
        <v>62</v>
      </c>
      <c r="D80" s="36">
        <f t="shared" si="10"/>
        <v>81947</v>
      </c>
      <c r="E80" s="37">
        <f>81.947*1000</f>
        <v>81947</v>
      </c>
      <c r="F80" s="37"/>
    </row>
    <row r="81" spans="1:6" s="22" customFormat="1">
      <c r="A81" s="35" t="s">
        <v>9</v>
      </c>
      <c r="B81" s="16" t="s">
        <v>49</v>
      </c>
      <c r="C81" s="12" t="s">
        <v>61</v>
      </c>
      <c r="D81" s="17">
        <f t="shared" si="10"/>
        <v>619</v>
      </c>
      <c r="E81" s="18">
        <f>0.619*1000</f>
        <v>619</v>
      </c>
      <c r="F81" s="18"/>
    </row>
    <row r="82" spans="1:6" s="22" customFormat="1" ht="15" customHeight="1">
      <c r="A82" s="35"/>
      <c r="B82" s="20"/>
      <c r="C82" s="12" t="s">
        <v>7</v>
      </c>
      <c r="D82" s="33">
        <f t="shared" si="10"/>
        <v>1</v>
      </c>
      <c r="E82" s="34">
        <v>1</v>
      </c>
      <c r="F82" s="18"/>
    </row>
    <row r="83" spans="1:6" s="22" customFormat="1">
      <c r="A83" s="35"/>
      <c r="B83" s="20"/>
      <c r="C83" s="12" t="s">
        <v>62</v>
      </c>
      <c r="D83" s="36">
        <f t="shared" si="10"/>
        <v>133481</v>
      </c>
      <c r="E83" s="37">
        <f>133.481*1000</f>
        <v>133481</v>
      </c>
      <c r="F83" s="37"/>
    </row>
    <row r="84" spans="1:6" s="24" customFormat="1">
      <c r="A84" s="35" t="s">
        <v>10</v>
      </c>
      <c r="B84" s="16" t="s">
        <v>50</v>
      </c>
      <c r="C84" s="12" t="s">
        <v>61</v>
      </c>
      <c r="D84" s="17">
        <f t="shared" si="10"/>
        <v>316</v>
      </c>
      <c r="E84" s="18">
        <f>0.316*1000</f>
        <v>316</v>
      </c>
      <c r="F84" s="18"/>
    </row>
    <row r="85" spans="1:6" s="24" customFormat="1">
      <c r="A85" s="35"/>
      <c r="B85" s="20"/>
      <c r="C85" s="12" t="s">
        <v>7</v>
      </c>
      <c r="D85" s="33">
        <f t="shared" si="10"/>
        <v>1</v>
      </c>
      <c r="E85" s="34">
        <v>1</v>
      </c>
      <c r="F85" s="18"/>
    </row>
    <row r="86" spans="1:6" s="24" customFormat="1">
      <c r="A86" s="35"/>
      <c r="B86" s="20"/>
      <c r="C86" s="12" t="s">
        <v>62</v>
      </c>
      <c r="D86" s="36">
        <f t="shared" si="10"/>
        <v>95365</v>
      </c>
      <c r="E86" s="37">
        <f>95.365*1000</f>
        <v>95365</v>
      </c>
      <c r="F86" s="37"/>
    </row>
    <row r="87" spans="1:6" s="24" customFormat="1">
      <c r="A87" s="35" t="s">
        <v>11</v>
      </c>
      <c r="B87" s="16" t="s">
        <v>51</v>
      </c>
      <c r="C87" s="12" t="s">
        <v>61</v>
      </c>
      <c r="D87" s="17">
        <f t="shared" si="10"/>
        <v>390</v>
      </c>
      <c r="E87" s="18"/>
      <c r="F87" s="18">
        <f>0.39*1000</f>
        <v>390</v>
      </c>
    </row>
    <row r="88" spans="1:6" s="24" customFormat="1">
      <c r="A88" s="35"/>
      <c r="B88" s="20"/>
      <c r="C88" s="12" t="s">
        <v>7</v>
      </c>
      <c r="D88" s="33">
        <f t="shared" si="10"/>
        <v>1</v>
      </c>
      <c r="E88" s="34"/>
      <c r="F88" s="34">
        <v>1</v>
      </c>
    </row>
    <row r="89" spans="1:6" s="24" customFormat="1">
      <c r="A89" s="35"/>
      <c r="B89" s="20"/>
      <c r="C89" s="12" t="s">
        <v>62</v>
      </c>
      <c r="D89" s="36">
        <f t="shared" si="10"/>
        <v>198579</v>
      </c>
      <c r="E89" s="37"/>
      <c r="F89" s="37">
        <f>(98.986+99.593)*1000</f>
        <v>198579</v>
      </c>
    </row>
    <row r="90" spans="1:6" s="22" customFormat="1">
      <c r="A90" s="35" t="s">
        <v>12</v>
      </c>
      <c r="B90" s="16" t="s">
        <v>52</v>
      </c>
      <c r="C90" s="12" t="s">
        <v>61</v>
      </c>
      <c r="D90" s="17">
        <f t="shared" si="10"/>
        <v>489</v>
      </c>
      <c r="E90" s="18"/>
      <c r="F90" s="18">
        <f>0.489*1000</f>
        <v>489</v>
      </c>
    </row>
    <row r="91" spans="1:6" s="22" customFormat="1">
      <c r="A91" s="35"/>
      <c r="B91" s="16"/>
      <c r="C91" s="12" t="s">
        <v>7</v>
      </c>
      <c r="D91" s="33">
        <f t="shared" si="10"/>
        <v>1</v>
      </c>
      <c r="E91" s="34"/>
      <c r="F91" s="34">
        <v>1</v>
      </c>
    </row>
    <row r="92" spans="1:6" s="21" customFormat="1">
      <c r="A92" s="35"/>
      <c r="B92" s="20"/>
      <c r="C92" s="12" t="s">
        <v>62</v>
      </c>
      <c r="D92" s="36">
        <f t="shared" si="10"/>
        <v>257563</v>
      </c>
      <c r="E92" s="37"/>
      <c r="F92" s="37">
        <f>257.563*1000</f>
        <v>257563</v>
      </c>
    </row>
    <row r="93" spans="1:6" s="21" customFormat="1">
      <c r="A93" s="35" t="s">
        <v>13</v>
      </c>
      <c r="B93" s="16" t="s">
        <v>53</v>
      </c>
      <c r="C93" s="12" t="s">
        <v>61</v>
      </c>
      <c r="D93" s="17">
        <f t="shared" si="10"/>
        <v>489</v>
      </c>
      <c r="E93" s="18"/>
      <c r="F93" s="18">
        <f>0.489*1000</f>
        <v>489</v>
      </c>
    </row>
    <row r="94" spans="1:6" s="22" customFormat="1">
      <c r="A94" s="35"/>
      <c r="B94" s="16"/>
      <c r="C94" s="12" t="s">
        <v>7</v>
      </c>
      <c r="D94" s="33">
        <f t="shared" si="10"/>
        <v>1</v>
      </c>
      <c r="E94" s="34"/>
      <c r="F94" s="34">
        <v>1</v>
      </c>
    </row>
    <row r="95" spans="1:6" s="22" customFormat="1">
      <c r="A95" s="35"/>
      <c r="B95" s="20"/>
      <c r="C95" s="12" t="s">
        <v>62</v>
      </c>
      <c r="D95" s="36">
        <f t="shared" si="10"/>
        <v>213102</v>
      </c>
      <c r="E95" s="37"/>
      <c r="F95" s="37">
        <f>213.102*1000</f>
        <v>213102</v>
      </c>
    </row>
    <row r="96" spans="1:6" s="22" customFormat="1">
      <c r="A96" s="35" t="s">
        <v>14</v>
      </c>
      <c r="B96" s="16" t="s">
        <v>54</v>
      </c>
      <c r="C96" s="12" t="s">
        <v>61</v>
      </c>
      <c r="D96" s="17">
        <f t="shared" si="10"/>
        <v>401</v>
      </c>
      <c r="E96" s="18"/>
      <c r="F96" s="18">
        <f>0.401*1000</f>
        <v>401</v>
      </c>
    </row>
    <row r="97" spans="1:6" s="22" customFormat="1">
      <c r="A97" s="35"/>
      <c r="B97" s="16"/>
      <c r="C97" s="12" t="s">
        <v>7</v>
      </c>
      <c r="D97" s="33">
        <f t="shared" si="10"/>
        <v>1</v>
      </c>
      <c r="E97" s="34"/>
      <c r="F97" s="34">
        <v>1</v>
      </c>
    </row>
    <row r="98" spans="1:6" s="22" customFormat="1">
      <c r="A98" s="35"/>
      <c r="B98" s="20"/>
      <c r="C98" s="12" t="s">
        <v>62</v>
      </c>
      <c r="D98" s="36">
        <f t="shared" si="10"/>
        <v>165681</v>
      </c>
      <c r="E98" s="37"/>
      <c r="F98" s="37">
        <f>165.681*1000</f>
        <v>165681</v>
      </c>
    </row>
    <row r="99" spans="1:6">
      <c r="A99" s="35" t="s">
        <v>15</v>
      </c>
      <c r="B99" s="16" t="s">
        <v>55</v>
      </c>
      <c r="C99" s="12" t="s">
        <v>61</v>
      </c>
      <c r="D99" s="17">
        <f t="shared" si="10"/>
        <v>468</v>
      </c>
      <c r="E99" s="18"/>
      <c r="F99" s="18">
        <f>0.468*1000</f>
        <v>468</v>
      </c>
    </row>
    <row r="100" spans="1:6">
      <c r="A100" s="35"/>
      <c r="B100" s="20"/>
      <c r="C100" s="12" t="s">
        <v>7</v>
      </c>
      <c r="D100" s="33">
        <f t="shared" si="10"/>
        <v>1</v>
      </c>
      <c r="E100" s="34"/>
      <c r="F100" s="34">
        <v>1</v>
      </c>
    </row>
    <row r="101" spans="1:6">
      <c r="A101" s="35"/>
      <c r="B101" s="20"/>
      <c r="C101" s="12" t="s">
        <v>62</v>
      </c>
      <c r="D101" s="36">
        <f t="shared" ref="D101:D113" si="11">E101+F101</f>
        <v>246412</v>
      </c>
      <c r="E101" s="37"/>
      <c r="F101" s="37">
        <f>246.412*1000</f>
        <v>246412</v>
      </c>
    </row>
    <row r="102" spans="1:6">
      <c r="A102" s="35" t="s">
        <v>16</v>
      </c>
      <c r="B102" s="16" t="s">
        <v>56</v>
      </c>
      <c r="C102" s="12" t="s">
        <v>61</v>
      </c>
      <c r="D102" s="17">
        <f t="shared" si="11"/>
        <v>468</v>
      </c>
      <c r="E102" s="18"/>
      <c r="F102" s="18">
        <f>0.468*1000</f>
        <v>468</v>
      </c>
    </row>
    <row r="103" spans="1:6">
      <c r="A103" s="35"/>
      <c r="B103" s="20"/>
      <c r="C103" s="12" t="s">
        <v>7</v>
      </c>
      <c r="D103" s="33">
        <f t="shared" si="11"/>
        <v>1</v>
      </c>
      <c r="E103" s="34"/>
      <c r="F103" s="34">
        <v>1</v>
      </c>
    </row>
    <row r="104" spans="1:6">
      <c r="A104" s="35"/>
      <c r="B104" s="20"/>
      <c r="C104" s="12" t="s">
        <v>62</v>
      </c>
      <c r="D104" s="36">
        <f t="shared" si="11"/>
        <v>247992</v>
      </c>
      <c r="E104" s="37"/>
      <c r="F104" s="37">
        <f>247.992*1000</f>
        <v>247992</v>
      </c>
    </row>
    <row r="105" spans="1:6">
      <c r="A105" s="35" t="s">
        <v>17</v>
      </c>
      <c r="B105" s="16" t="s">
        <v>57</v>
      </c>
      <c r="C105" s="12" t="s">
        <v>61</v>
      </c>
      <c r="D105" s="17">
        <f t="shared" si="11"/>
        <v>468</v>
      </c>
      <c r="E105" s="18"/>
      <c r="F105" s="18">
        <f>0.468*1000</f>
        <v>468</v>
      </c>
    </row>
    <row r="106" spans="1:6">
      <c r="A106" s="35"/>
      <c r="B106" s="20"/>
      <c r="C106" s="12" t="s">
        <v>7</v>
      </c>
      <c r="D106" s="33">
        <f t="shared" si="11"/>
        <v>1</v>
      </c>
      <c r="E106" s="34"/>
      <c r="F106" s="34">
        <v>1</v>
      </c>
    </row>
    <row r="107" spans="1:6">
      <c r="A107" s="35"/>
      <c r="B107" s="20"/>
      <c r="C107" s="12" t="s">
        <v>62</v>
      </c>
      <c r="D107" s="36">
        <f t="shared" si="11"/>
        <v>243186</v>
      </c>
      <c r="E107" s="37"/>
      <c r="F107" s="37">
        <f>243.186*1000</f>
        <v>243186</v>
      </c>
    </row>
    <row r="108" spans="1:6">
      <c r="A108" s="35" t="s">
        <v>18</v>
      </c>
      <c r="B108" s="16" t="s">
        <v>58</v>
      </c>
      <c r="C108" s="12" t="s">
        <v>61</v>
      </c>
      <c r="D108" s="17">
        <f t="shared" si="11"/>
        <v>743</v>
      </c>
      <c r="E108" s="29"/>
      <c r="F108" s="29">
        <f>0.743*1000</f>
        <v>743</v>
      </c>
    </row>
    <row r="109" spans="1:6">
      <c r="A109" s="35"/>
      <c r="B109" s="20"/>
      <c r="C109" s="12" t="s">
        <v>7</v>
      </c>
      <c r="D109" s="33">
        <f t="shared" si="11"/>
        <v>1</v>
      </c>
      <c r="E109" s="34"/>
      <c r="F109" s="34">
        <v>1</v>
      </c>
    </row>
    <row r="110" spans="1:6">
      <c r="A110" s="35"/>
      <c r="B110" s="20"/>
      <c r="C110" s="12" t="s">
        <v>62</v>
      </c>
      <c r="D110" s="36">
        <f t="shared" si="11"/>
        <v>224740</v>
      </c>
      <c r="E110" s="37"/>
      <c r="F110" s="37">
        <f>224.74*1000</f>
        <v>224740</v>
      </c>
    </row>
    <row r="111" spans="1:6">
      <c r="A111" s="35" t="s">
        <v>19</v>
      </c>
      <c r="B111" s="16" t="s">
        <v>59</v>
      </c>
      <c r="C111" s="12" t="s">
        <v>61</v>
      </c>
      <c r="D111" s="17">
        <f t="shared" si="11"/>
        <v>363</v>
      </c>
      <c r="E111" s="18"/>
      <c r="F111" s="29">
        <f>0.363*1000</f>
        <v>363</v>
      </c>
    </row>
    <row r="112" spans="1:6">
      <c r="A112" s="35"/>
      <c r="B112" s="31"/>
      <c r="C112" s="12" t="s">
        <v>7</v>
      </c>
      <c r="D112" s="33">
        <f t="shared" si="11"/>
        <v>1</v>
      </c>
      <c r="E112" s="34"/>
      <c r="F112" s="34">
        <v>1</v>
      </c>
    </row>
    <row r="113" spans="1:6">
      <c r="A113" s="35"/>
      <c r="B113" s="31"/>
      <c r="C113" s="12" t="s">
        <v>62</v>
      </c>
      <c r="D113" s="36">
        <f t="shared" si="11"/>
        <v>133230</v>
      </c>
      <c r="E113" s="37"/>
      <c r="F113" s="37">
        <f>133.23*1000</f>
        <v>133230</v>
      </c>
    </row>
  </sheetData>
  <mergeCells count="4">
    <mergeCell ref="A2:F2"/>
    <mergeCell ref="A6:A8"/>
    <mergeCell ref="A3:F3"/>
    <mergeCell ref="B6:B8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A6" numberStoredAsText="1"/>
    <ignoredError sqref="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2016-04-08T09:46:32Z</cp:lastPrinted>
  <dcterms:created xsi:type="dcterms:W3CDTF">2016-04-07T12:25:34Z</dcterms:created>
  <dcterms:modified xsi:type="dcterms:W3CDTF">2016-06-03T07:49:52Z</dcterms:modified>
</cp:coreProperties>
</file>