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0" windowWidth="10815" windowHeight="80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4" i="1" l="1"/>
  <c r="C33" i="1"/>
  <c r="C26" i="1"/>
  <c r="C39" i="1"/>
  <c r="E36" i="1"/>
  <c r="D36" i="1"/>
  <c r="C131" i="1"/>
  <c r="C103" i="1"/>
  <c r="E102" i="1"/>
  <c r="D102" i="1"/>
  <c r="C90" i="1"/>
  <c r="C72" i="1"/>
  <c r="C79" i="1"/>
  <c r="E78" i="1"/>
  <c r="D78" i="1"/>
  <c r="C166" i="1" l="1"/>
  <c r="C160" i="1"/>
  <c r="C145" i="1"/>
  <c r="C138" i="1"/>
  <c r="C125" i="1"/>
  <c r="C117" i="1"/>
  <c r="C110" i="1"/>
  <c r="C97" i="1"/>
  <c r="C98" i="1" s="1"/>
  <c r="C84" i="1"/>
  <c r="C85" i="1" s="1"/>
  <c r="C64" i="1"/>
  <c r="C59" i="1"/>
  <c r="C47" i="1"/>
  <c r="C34" i="1"/>
  <c r="C18" i="1"/>
  <c r="C10" i="1"/>
  <c r="C19" i="1" s="1"/>
  <c r="C48" i="1" l="1"/>
  <c r="C73" i="1"/>
  <c r="C111" i="1"/>
  <c r="C126" i="1"/>
  <c r="C139" i="1"/>
  <c r="C155" i="1"/>
  <c r="C167" i="1"/>
  <c r="E163" i="1"/>
  <c r="D163" i="1"/>
  <c r="E159" i="1"/>
  <c r="D159" i="1"/>
  <c r="E162" i="1"/>
  <c r="D162" i="1"/>
  <c r="E161" i="1"/>
  <c r="E166" i="1" s="1"/>
  <c r="D161" i="1"/>
  <c r="D166" i="1" s="1"/>
  <c r="E158" i="1"/>
  <c r="E160" i="1" s="1"/>
  <c r="E167" i="1" s="1"/>
  <c r="D158" i="1"/>
  <c r="D160" i="1" s="1"/>
  <c r="D167" i="1" s="1"/>
  <c r="E146" i="1"/>
  <c r="E154" i="1" s="1"/>
  <c r="D146" i="1"/>
  <c r="D154" i="1" s="1"/>
  <c r="E141" i="1"/>
  <c r="E145" i="1" s="1"/>
  <c r="E155" i="1" s="1"/>
  <c r="D141" i="1"/>
  <c r="D145" i="1" s="1"/>
  <c r="D155" i="1" s="1"/>
  <c r="D137" i="1"/>
  <c r="E137" i="1"/>
  <c r="E135" i="1"/>
  <c r="D135" i="1"/>
  <c r="E132" i="1"/>
  <c r="E138" i="1" s="1"/>
  <c r="D132" i="1"/>
  <c r="E129" i="1"/>
  <c r="D129" i="1"/>
  <c r="E128" i="1"/>
  <c r="E131" i="1" s="1"/>
  <c r="D128" i="1"/>
  <c r="D131" i="1" s="1"/>
  <c r="E124" i="1"/>
  <c r="D124" i="1"/>
  <c r="E119" i="1"/>
  <c r="E125" i="1" s="1"/>
  <c r="D119" i="1"/>
  <c r="D125" i="1" s="1"/>
  <c r="E113" i="1"/>
  <c r="E117" i="1" s="1"/>
  <c r="E126" i="1" s="1"/>
  <c r="D113" i="1"/>
  <c r="D117" i="1" s="1"/>
  <c r="D126" i="1" s="1"/>
  <c r="E106" i="1"/>
  <c r="E110" i="1" s="1"/>
  <c r="D106" i="1"/>
  <c r="D110" i="1" s="1"/>
  <c r="E100" i="1"/>
  <c r="E103" i="1" s="1"/>
  <c r="D100" i="1"/>
  <c r="D103" i="1" s="1"/>
  <c r="E94" i="1"/>
  <c r="D94" i="1"/>
  <c r="E92" i="1"/>
  <c r="D92" i="1"/>
  <c r="E91" i="1"/>
  <c r="E97" i="1" s="1"/>
  <c r="D91" i="1"/>
  <c r="D97" i="1" s="1"/>
  <c r="E88" i="1"/>
  <c r="D88" i="1"/>
  <c r="E87" i="1"/>
  <c r="D87" i="1"/>
  <c r="E139" i="1" l="1"/>
  <c r="E111" i="1"/>
  <c r="E90" i="1"/>
  <c r="E98" i="1" s="1"/>
  <c r="D90" i="1"/>
  <c r="D98" i="1" s="1"/>
  <c r="D111" i="1"/>
  <c r="D138" i="1"/>
  <c r="D139" i="1" s="1"/>
  <c r="E82" i="1"/>
  <c r="D82" i="1"/>
  <c r="E81" i="1"/>
  <c r="D81" i="1"/>
  <c r="E80" i="1"/>
  <c r="E84" i="1" s="1"/>
  <c r="D80" i="1"/>
  <c r="D84" i="1" s="1"/>
  <c r="D76" i="1"/>
  <c r="E75" i="1"/>
  <c r="E79" i="1" s="1"/>
  <c r="E70" i="1"/>
  <c r="E72" i="1" s="1"/>
  <c r="D70" i="1"/>
  <c r="D72" i="1" s="1"/>
  <c r="E63" i="1"/>
  <c r="D63" i="1"/>
  <c r="E62" i="1"/>
  <c r="E64" i="1" s="1"/>
  <c r="E73" i="1" s="1"/>
  <c r="D62" i="1"/>
  <c r="D64" i="1" s="1"/>
  <c r="D73" i="1" s="1"/>
  <c r="E58" i="1"/>
  <c r="D58" i="1"/>
  <c r="E56" i="1"/>
  <c r="D56" i="1"/>
  <c r="E54" i="1"/>
  <c r="E59" i="1" s="1"/>
  <c r="D54" i="1"/>
  <c r="D59" i="1" s="1"/>
  <c r="E51" i="1"/>
  <c r="D51" i="1"/>
  <c r="E50" i="1"/>
  <c r="E53" i="1" s="1"/>
  <c r="E60" i="1" s="1"/>
  <c r="D50" i="1"/>
  <c r="D53" i="1" s="1"/>
  <c r="D60" i="1" s="1"/>
  <c r="E44" i="1"/>
  <c r="D44" i="1"/>
  <c r="E43" i="1"/>
  <c r="E47" i="1" s="1"/>
  <c r="D43" i="1"/>
  <c r="D47" i="1" s="1"/>
  <c r="E37" i="1"/>
  <c r="D37" i="1"/>
  <c r="E32" i="1"/>
  <c r="D32" i="1"/>
  <c r="E31" i="1"/>
  <c r="D31" i="1"/>
  <c r="E30" i="1"/>
  <c r="D30" i="1"/>
  <c r="E29" i="1"/>
  <c r="E33" i="1" s="1"/>
  <c r="D29" i="1"/>
  <c r="D33" i="1" s="1"/>
  <c r="E22" i="1"/>
  <c r="D22" i="1"/>
  <c r="E21" i="1"/>
  <c r="D21" i="1"/>
  <c r="D26" i="1" s="1"/>
  <c r="E13" i="1"/>
  <c r="D13" i="1"/>
  <c r="E12" i="1"/>
  <c r="D12" i="1"/>
  <c r="E11" i="1"/>
  <c r="E18" i="1" s="1"/>
  <c r="D11" i="1"/>
  <c r="D18" i="1" s="1"/>
  <c r="E9" i="1"/>
  <c r="E10" i="1" s="1"/>
  <c r="E19" i="1" s="1"/>
  <c r="D9" i="1"/>
  <c r="D10" i="1" s="1"/>
  <c r="D19" i="1" s="1"/>
  <c r="D39" i="1" l="1"/>
  <c r="D48" i="1" s="1"/>
  <c r="E26" i="1"/>
  <c r="E34" i="1" s="1"/>
  <c r="E39" i="1"/>
  <c r="E48" i="1" s="1"/>
  <c r="D79" i="1"/>
  <c r="D85" i="1" s="1"/>
  <c r="D169" i="1" s="1"/>
  <c r="D34" i="1"/>
  <c r="E85" i="1"/>
  <c r="C50" i="1"/>
  <c r="C53" i="1" s="1"/>
  <c r="E169" i="1" l="1"/>
  <c r="C60" i="1"/>
  <c r="C169" i="1" s="1"/>
</calcChain>
</file>

<file path=xl/sharedStrings.xml><?xml version="1.0" encoding="utf-8"?>
<sst xmlns="http://schemas.openxmlformats.org/spreadsheetml/2006/main" count="272" uniqueCount="138">
  <si>
    <t>№ п.п.</t>
  </si>
  <si>
    <t>Примечание</t>
  </si>
  <si>
    <t xml:space="preserve">Сроки </t>
  </si>
  <si>
    <t>январь</t>
  </si>
  <si>
    <t>Объёмы работ</t>
  </si>
  <si>
    <t>шт.</t>
  </si>
  <si>
    <t>тыс.кв.м.</t>
  </si>
  <si>
    <t>Стоимость работ</t>
  </si>
  <si>
    <t>март</t>
  </si>
  <si>
    <t>февраль</t>
  </si>
  <si>
    <t>13 линия д. 2/19 - № 4</t>
  </si>
  <si>
    <t>Косая линия д. 24/25 - № 1,7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</si>
  <si>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</si>
  <si>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</si>
  <si>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</si>
  <si>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</si>
  <si>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</si>
  <si>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</si>
  <si>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</si>
  <si>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19 линия д. 6 - № 1</t>
  </si>
  <si>
    <t xml:space="preserve">ИТОГО : </t>
  </si>
  <si>
    <t>ноябрь</t>
  </si>
  <si>
    <t>декабрь</t>
  </si>
  <si>
    <t>Шкиперский проток д. 2 - № 5,7</t>
  </si>
  <si>
    <t>Шевченко ул., д. 11 - №  3</t>
  </si>
  <si>
    <t>23 линия д. 28 - № 2</t>
  </si>
  <si>
    <t>по ООО "ЖКС № 1 Василеостровского  района"</t>
  </si>
  <si>
    <t>хоз/сп</t>
  </si>
  <si>
    <t>Весельная ул.,  д. 5 - № 2</t>
  </si>
  <si>
    <t>Весельная ул., д. 7/10 - № 1</t>
  </si>
  <si>
    <t>Остоумова ул., д. 8 - № 1</t>
  </si>
  <si>
    <t>Опочинина ул., д. 9 - № 1</t>
  </si>
  <si>
    <t>Средний пр., д. 92 - № 1</t>
  </si>
  <si>
    <t>Средний пр., д. 96 - № 4</t>
  </si>
  <si>
    <t>Карташихина ул., д. 2/13 - № 2</t>
  </si>
  <si>
    <t>Шевченко ул., д. 16 - № 1</t>
  </si>
  <si>
    <t>Гаванская ул., д. 48 - № 1</t>
  </si>
  <si>
    <t xml:space="preserve">       Адрес, № л.кл.</t>
  </si>
  <si>
    <t>Беринга ул., д. 22 к.1 - № 1, 2, 5</t>
  </si>
  <si>
    <t>Среднегаванский пр.,  д. 7/8 - № 5</t>
  </si>
  <si>
    <t>Шевченко ул., д. 2 - № 2</t>
  </si>
  <si>
    <t>Шевченко ул., д. 18 - № 1, 2</t>
  </si>
  <si>
    <t>Гаванская ул., д. 46 - № 1, 2</t>
  </si>
  <si>
    <r>
      <t xml:space="preserve">Наличная ул., д. 31 - № </t>
    </r>
    <r>
      <rPr>
        <sz val="10"/>
        <color theme="1"/>
        <rFont val="Times New Roman"/>
        <family val="1"/>
        <charset val="204"/>
      </rPr>
      <t>1,5</t>
    </r>
  </si>
  <si>
    <t>Беринга ул., д. 20 - № 1,2</t>
  </si>
  <si>
    <t>Нахимова ул., д. 1 - № 1, 2</t>
  </si>
  <si>
    <t>Наличная ул., д. 33 - № 1,4</t>
  </si>
  <si>
    <t>Наличная ул., д. 35 к.1 - № 5</t>
  </si>
  <si>
    <t>Нахимова ул., д. 8 к. 3 - № 1</t>
  </si>
  <si>
    <t>Большой пр., д. 99 - № 2</t>
  </si>
  <si>
    <t>Большой пр., д. 101 - № 1</t>
  </si>
  <si>
    <t>Опочинина ул., д. 5 - № 3</t>
  </si>
  <si>
    <t>Опочинина ул., д. 7 - № 1,2</t>
  </si>
  <si>
    <t>Опочинина ул., д. 15/18 - № 4</t>
  </si>
  <si>
    <t>Карташихина ул., д. 22 - № 1</t>
  </si>
  <si>
    <t>Кораблестроителей ул., д. 19 к.1 - № 3,20,21</t>
  </si>
  <si>
    <t>Среднегаванский пр., д. 2/20 - № 2,3</t>
  </si>
  <si>
    <t>Беринга ул., д. 24 к.2 - № 4,5</t>
  </si>
  <si>
    <t>Беринга ул., д. 28 к.1 - № 1</t>
  </si>
  <si>
    <t>Наличная ул., д. 35 к.2 - № 5</t>
  </si>
  <si>
    <t>Наличная ул., д. 22 - № 4,6</t>
  </si>
  <si>
    <t>Детская ул., д. 11 - № 3</t>
  </si>
  <si>
    <t>Детская  ул., д. 17 - № 3</t>
  </si>
  <si>
    <t>Детская  ул., д. 34/90 - № 2</t>
  </si>
  <si>
    <t>Кораблестроителей ул., д. 22 - № 2,3,9,10</t>
  </si>
  <si>
    <t>Наличная ул., д. 35 к.3 - № 4,5</t>
  </si>
  <si>
    <t>Нахимова ул., д. 14/41 - № 3,8,9</t>
  </si>
  <si>
    <t>Шевченко ул., д. 33 - № 1,2</t>
  </si>
  <si>
    <t>Наличная ул., д. 15 к.2 - № 1</t>
  </si>
  <si>
    <t>Опочинина ул., д. 27 - № 1</t>
  </si>
  <si>
    <t>Карташихина ул., д. 17 - № 2</t>
  </si>
  <si>
    <t>Карташихина ул, д. 21 - № 5</t>
  </si>
  <si>
    <t>Шевченко ул., д. 24 к.2 - № 2,4</t>
  </si>
  <si>
    <t>Остоумова ул., д. 7/9А - № 1</t>
  </si>
  <si>
    <t>Гаванская ул., д. 24 - № 4</t>
  </si>
  <si>
    <t>Гавнская ул., д. 34 - № 2,6,7</t>
  </si>
  <si>
    <r>
      <t xml:space="preserve">Гаванская ул., д. 47, лит.Г - №1 </t>
    </r>
    <r>
      <rPr>
        <sz val="8"/>
        <rFont val="Times New Roman"/>
        <family val="1"/>
        <charset val="204"/>
      </rPr>
      <t>(где кв.129),                   №</t>
    </r>
    <r>
      <rPr>
        <sz val="10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(где кв.153)</t>
    </r>
  </si>
  <si>
    <t>Кораблестроителей ул., д. 19 к.2 - № 1</t>
  </si>
  <si>
    <r>
      <t>Морская наб., д. 15 - № 17,</t>
    </r>
    <r>
      <rPr>
        <sz val="10"/>
        <rFont val="Times New Roman"/>
        <family val="1"/>
        <charset val="204"/>
      </rPr>
      <t>29 (кв. холлы)</t>
    </r>
  </si>
  <si>
    <t>Опочинина ул., д. 21 - № 2,3</t>
  </si>
  <si>
    <t>Беринга ул., д. 24 к.3 - № 4,5</t>
  </si>
  <si>
    <t>Опочинина ул., д. 13 - № 2</t>
  </si>
  <si>
    <t>Гаванская ул., д. 19/100 - № 1,2</t>
  </si>
  <si>
    <t>Карташихина ул., д. 10 - № 2</t>
  </si>
  <si>
    <t>Карташишина ул., д. 12 - № 1</t>
  </si>
  <si>
    <t>Нахимова ул., д. 1 -№ 3,4</t>
  </si>
  <si>
    <r>
      <t xml:space="preserve">Морская наб., д. 9 -№ </t>
    </r>
    <r>
      <rPr>
        <b/>
        <sz val="10"/>
        <color indexed="8"/>
        <rFont val="Times New Roman"/>
        <family val="1"/>
        <charset val="204"/>
      </rPr>
      <t>13</t>
    </r>
    <r>
      <rPr>
        <sz val="10"/>
        <color indexed="8"/>
        <rFont val="Times New Roman"/>
        <family val="1"/>
        <charset val="204"/>
      </rPr>
      <t>(полн),</t>
    </r>
    <r>
      <rPr>
        <b/>
        <sz val="10"/>
        <color indexed="8"/>
        <rFont val="Times New Roman"/>
        <family val="1"/>
        <charset val="204"/>
      </rPr>
      <t>19</t>
    </r>
    <r>
      <rPr>
        <sz val="10"/>
        <color indexed="8"/>
        <rFont val="Times New Roman"/>
        <family val="1"/>
        <charset val="204"/>
      </rPr>
      <t>этаж.хол.</t>
    </r>
  </si>
  <si>
    <t>Весельная ул., д. 12 - № 1</t>
  </si>
  <si>
    <t xml:space="preserve">Средний пр., д. 98 - № 1,4 </t>
  </si>
  <si>
    <t>Беринга ул., д. 24 к.1 - № 1</t>
  </si>
  <si>
    <t>Карташихина ул., д. 6 - № 1</t>
  </si>
  <si>
    <t>Карташихина ул, д. 7 - № 1</t>
  </si>
  <si>
    <t>Шевченко ул., д. 17 - № 3,4</t>
  </si>
  <si>
    <t>Кораблестроителей ул., д. 19 к.1 - № 23,24,27</t>
  </si>
  <si>
    <r>
      <t xml:space="preserve">Морская наб., д. 9 - № 19 </t>
    </r>
    <r>
      <rPr>
        <b/>
        <sz val="10"/>
        <color indexed="8"/>
        <rFont val="Times New Roman"/>
        <family val="1"/>
        <charset val="204"/>
      </rPr>
      <t>(хол., лест.)</t>
    </r>
  </si>
  <si>
    <r>
      <t>Мичманская ул., д. 2 -  № 4,5</t>
    </r>
    <r>
      <rPr>
        <b/>
        <sz val="10"/>
        <rFont val="Times New Roman"/>
        <family val="1"/>
        <charset val="204"/>
      </rPr>
      <t xml:space="preserve"> (холод., л.к.)</t>
    </r>
  </si>
  <si>
    <t>Нахимова ул., д. 2/30 - № 4,5</t>
  </si>
  <si>
    <t>Нахимова ул., д. 12 - № 1</t>
  </si>
  <si>
    <t>Беринга ул., д. 28 к.2 - № 3</t>
  </si>
  <si>
    <t>Большой пр., д. 82 - № 2</t>
  </si>
  <si>
    <t>Большой пр., д. 89 - № 3,5</t>
  </si>
  <si>
    <t>Большой пр., д. 90 - № 1</t>
  </si>
  <si>
    <t>Гаванская ул., д. 7 - № 1</t>
  </si>
  <si>
    <t>Гаванская ул., д. 9 - № 2</t>
  </si>
  <si>
    <t>Кораблестроителей ул., д. 16 - № 2,3,6</t>
  </si>
  <si>
    <t>Канареечная ул., д. 10 - № 4,5</t>
  </si>
  <si>
    <t>Среднегаванский пр., д. 9 - № 1,4</t>
  </si>
  <si>
    <t>Наличная ул., д. 21 - № 10,11</t>
  </si>
  <si>
    <t>Наличная ул., д. 19 - № 3</t>
  </si>
  <si>
    <t>Наличная ул., д. 23 - № 2</t>
  </si>
  <si>
    <t>Наличная ул., д. 14 - № 2,6</t>
  </si>
  <si>
    <t>Средний пр., д. 70 - № 1</t>
  </si>
  <si>
    <r>
      <t xml:space="preserve">Мичманская ул., д. 2 -  № 4,5 </t>
    </r>
    <r>
      <rPr>
        <b/>
        <sz val="10"/>
        <rFont val="Times New Roman"/>
        <family val="1"/>
        <charset val="204"/>
      </rPr>
      <t>(эт.холлы)</t>
    </r>
  </si>
  <si>
    <t>Морская наб., д. 15 - № 7,21</t>
  </si>
  <si>
    <t>Беринга ул., д. 16 - №  1,4</t>
  </si>
  <si>
    <t>Малый пр., д. 65 к.1 - № 2</t>
  </si>
  <si>
    <t>Малый пр., д. 67 к.2 - № 2</t>
  </si>
  <si>
    <t>Шевченко ул., д. 29 - № 2,3</t>
  </si>
  <si>
    <t>Шевченко ул., д. 38 - № 3</t>
  </si>
  <si>
    <t>Весельная ул., д. 10 - № 1,2</t>
  </si>
  <si>
    <t>Среднегаванский пр., д. 1 -№ 4</t>
  </si>
  <si>
    <t>Среднегаванский пр., д. 3 - № 4</t>
  </si>
  <si>
    <t>Большой пр., д. 52/15 - № 6</t>
  </si>
  <si>
    <t>Гаванская ул., д. 4 - № 1</t>
  </si>
  <si>
    <t>Беринга ул.,  д. 8 - № 2</t>
  </si>
  <si>
    <t>Гаванская ул., д. 51 - № 2</t>
  </si>
  <si>
    <t>Наличная ул., д. 37 к.2 - № 1,2</t>
  </si>
  <si>
    <t>Наличная ул., д. 29 - № 3</t>
  </si>
  <si>
    <t>Гаванская ул., д. 42 - № 2,4</t>
  </si>
  <si>
    <t>Гаванская ул., д. 44 - № 1,3</t>
  </si>
  <si>
    <t>Малый пр., д. 75 - № 1,2</t>
  </si>
  <si>
    <t>12 линия д. 19 - № 3</t>
  </si>
  <si>
    <t>Кима пр., д. 13 - № 4</t>
  </si>
  <si>
    <t>Железноводская ул., д. 26-28 - № 1</t>
  </si>
  <si>
    <r>
      <t>Морская наб., д. 15 - № 3,4</t>
    </r>
    <r>
      <rPr>
        <sz val="10"/>
        <color theme="1"/>
        <rFont val="Times New Roman"/>
        <family val="1"/>
        <charset val="204"/>
      </rPr>
      <t>,29</t>
    </r>
    <r>
      <rPr>
        <b/>
        <sz val="10"/>
        <color theme="1"/>
        <rFont val="Times New Roman"/>
        <family val="1"/>
        <charset val="204"/>
      </rPr>
      <t>(хол.)</t>
    </r>
  </si>
  <si>
    <t>подр/сп</t>
  </si>
  <si>
    <t>Адресная программа на 2014 год</t>
  </si>
  <si>
    <t xml:space="preserve">косметического  ремонта  лестничных клеток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</si>
</sst>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2" xfId="0" applyBorder="1"/>
    <xf numFmtId="0" fontId="4" fillId="0" borderId="5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2" borderId="10" xfId="0" applyFill="1" applyBorder="1"/>
    <xf numFmtId="0" fontId="3" fillId="2" borderId="1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6" xfId="0" applyBorder="1"/>
    <xf numFmtId="0" fontId="11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3" fillId="0" borderId="3" xfId="0" applyFont="1" applyFill="1" applyBorder="1" applyAlignment="1"/>
    <xf numFmtId="0" fontId="10" fillId="0" borderId="6" xfId="0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10" xfId="0" applyFont="1" applyFill="1" applyBorder="1" applyAlignment="1"/>
    <xf numFmtId="0" fontId="10" fillId="0" borderId="6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0" xfId="0" applyFont="1" applyFill="1" applyBorder="1" applyAlignment="1"/>
    <xf numFmtId="2" fontId="12" fillId="2" borderId="1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11" xfId="0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zoomScaleNormal="100" workbookViewId="0">
      <selection activeCell="M16" sqref="M16"/>
    </sheetView>
  </sheetViews>
  <sheetFormatPr defaultRowHeight="15" x14ac:dyDescent="0.25"/>
  <cols>
    <col min="1" max="1" width="4.7109375" style="12" customWidth="1"/>
    <col min="2" max="2" width="36.140625" customWidth="1"/>
    <col min="3" max="3" width="7.28515625" style="7" customWidth="1"/>
    <col min="4" max="4" width="8.42578125" style="7" customWidth="1"/>
    <col min="5" max="5" width="9.7109375" style="7" customWidth="1"/>
    <col min="7" max="7" width="10.28515625" customWidth="1"/>
  </cols>
  <sheetData>
    <row r="1" spans="1:7" x14ac:dyDescent="0.25">
      <c r="D1" s="8"/>
      <c r="E1" s="8"/>
    </row>
    <row r="2" spans="1:7" ht="15.75" x14ac:dyDescent="0.25">
      <c r="B2" s="110" t="s">
        <v>136</v>
      </c>
      <c r="C2" s="110"/>
      <c r="D2" s="110"/>
      <c r="E2" s="110"/>
      <c r="F2" s="110"/>
      <c r="G2" s="110"/>
    </row>
    <row r="3" spans="1:7" ht="15.75" x14ac:dyDescent="0.25">
      <c r="A3" s="111" t="s">
        <v>137</v>
      </c>
      <c r="B3" s="111"/>
      <c r="C3" s="111"/>
      <c r="D3" s="111"/>
      <c r="E3" s="111"/>
      <c r="F3" s="111"/>
      <c r="G3" s="111"/>
    </row>
    <row r="4" spans="1:7" ht="15.75" x14ac:dyDescent="0.25">
      <c r="A4" s="111" t="s">
        <v>26</v>
      </c>
      <c r="B4" s="111"/>
      <c r="C4" s="111"/>
      <c r="D4" s="111"/>
      <c r="E4" s="111"/>
      <c r="F4" s="111"/>
      <c r="G4" s="111"/>
    </row>
    <row r="5" spans="1:7" x14ac:dyDescent="0.25">
      <c r="A5" s="17"/>
      <c r="B5" s="17"/>
      <c r="C5" s="17"/>
      <c r="D5" s="17"/>
      <c r="E5" s="17"/>
      <c r="F5" s="17"/>
      <c r="G5" s="17"/>
    </row>
    <row r="6" spans="1:7" x14ac:dyDescent="0.25">
      <c r="A6" s="112" t="s">
        <v>0</v>
      </c>
      <c r="B6" s="113" t="s">
        <v>37</v>
      </c>
      <c r="C6" s="114" t="s">
        <v>4</v>
      </c>
      <c r="D6" s="114"/>
      <c r="E6" s="115" t="s">
        <v>7</v>
      </c>
      <c r="F6" s="116" t="s">
        <v>2</v>
      </c>
      <c r="G6" s="116" t="s">
        <v>1</v>
      </c>
    </row>
    <row r="7" spans="1:7" ht="15.75" customHeight="1" x14ac:dyDescent="0.25">
      <c r="A7" s="117"/>
      <c r="B7" s="118"/>
      <c r="C7" s="119" t="s">
        <v>5</v>
      </c>
      <c r="D7" s="119" t="s">
        <v>6</v>
      </c>
      <c r="E7" s="120"/>
      <c r="F7" s="121"/>
      <c r="G7" s="121"/>
    </row>
    <row r="8" spans="1:7" ht="15" customHeight="1" x14ac:dyDescent="0.25">
      <c r="A8" s="13"/>
      <c r="B8" s="18"/>
      <c r="C8" s="55" t="s">
        <v>3</v>
      </c>
      <c r="D8" s="39"/>
      <c r="E8" s="40"/>
      <c r="F8" s="4"/>
      <c r="G8" s="5"/>
    </row>
    <row r="9" spans="1:7" ht="15" customHeight="1" x14ac:dyDescent="0.25">
      <c r="A9" s="1">
        <v>1</v>
      </c>
      <c r="B9" s="22" t="s">
        <v>38</v>
      </c>
      <c r="C9" s="23">
        <v>3</v>
      </c>
      <c r="D9" s="24">
        <f>0.278+0.278+0.278</f>
        <v>0.83400000000000007</v>
      </c>
      <c r="E9" s="24">
        <f>76.422+83.252+79.811</f>
        <v>239.48499999999999</v>
      </c>
      <c r="F9" s="25" t="s">
        <v>3</v>
      </c>
      <c r="G9" s="72"/>
    </row>
    <row r="10" spans="1:7" ht="15" customHeight="1" x14ac:dyDescent="0.25">
      <c r="A10" s="1"/>
      <c r="B10" s="22"/>
      <c r="C10" s="73">
        <f>C9</f>
        <v>3</v>
      </c>
      <c r="D10" s="79">
        <f>D9</f>
        <v>0.83400000000000007</v>
      </c>
      <c r="E10" s="79">
        <f>E9</f>
        <v>239.48499999999999</v>
      </c>
      <c r="F10" s="25"/>
      <c r="G10" s="72" t="s">
        <v>27</v>
      </c>
    </row>
    <row r="11" spans="1:7" x14ac:dyDescent="0.25">
      <c r="A11" s="1">
        <v>2</v>
      </c>
      <c r="B11" s="103" t="s">
        <v>28</v>
      </c>
      <c r="C11" s="23">
        <v>1</v>
      </c>
      <c r="D11" s="24">
        <f>0.351</f>
        <v>0.35099999999999998</v>
      </c>
      <c r="E11" s="24">
        <f>126.161</f>
        <v>126.161</v>
      </c>
      <c r="F11" s="25" t="s">
        <v>3</v>
      </c>
      <c r="G11" s="29"/>
    </row>
    <row r="12" spans="1:7" s="30" customFormat="1" x14ac:dyDescent="0.25">
      <c r="A12" s="1">
        <v>3</v>
      </c>
      <c r="B12" s="103" t="s">
        <v>29</v>
      </c>
      <c r="C12" s="23">
        <v>1</v>
      </c>
      <c r="D12" s="41">
        <f>0.4</f>
        <v>0.4</v>
      </c>
      <c r="E12" s="24">
        <f>200.247</f>
        <v>200.24700000000001</v>
      </c>
      <c r="F12" s="25" t="s">
        <v>3</v>
      </c>
      <c r="G12" s="29"/>
    </row>
    <row r="13" spans="1:7" s="30" customFormat="1" x14ac:dyDescent="0.25">
      <c r="A13" s="1">
        <v>4</v>
      </c>
      <c r="B13" s="10" t="s">
        <v>39</v>
      </c>
      <c r="C13" s="37">
        <v>1</v>
      </c>
      <c r="D13" s="42">
        <f>0.468</f>
        <v>0.46800000000000003</v>
      </c>
      <c r="E13" s="24">
        <f>250.088</f>
        <v>250.08799999999999</v>
      </c>
      <c r="F13" s="38" t="s">
        <v>3</v>
      </c>
      <c r="G13" s="31"/>
    </row>
    <row r="14" spans="1:7" x14ac:dyDescent="0.25">
      <c r="A14" s="1">
        <v>5</v>
      </c>
      <c r="B14" s="10" t="s">
        <v>40</v>
      </c>
      <c r="C14" s="37">
        <v>1</v>
      </c>
      <c r="D14" s="24">
        <v>0.34699999999999998</v>
      </c>
      <c r="E14" s="24">
        <v>159.434</v>
      </c>
      <c r="F14" s="38" t="s">
        <v>3</v>
      </c>
      <c r="G14" s="31"/>
    </row>
    <row r="15" spans="1:7" x14ac:dyDescent="0.25">
      <c r="A15" s="1">
        <v>6</v>
      </c>
      <c r="B15" s="104" t="s">
        <v>30</v>
      </c>
      <c r="C15" s="2">
        <v>1</v>
      </c>
      <c r="D15" s="42">
        <v>0.29299999999999998</v>
      </c>
      <c r="E15" s="24">
        <v>97.552000000000007</v>
      </c>
      <c r="F15" s="38" t="s">
        <v>3</v>
      </c>
      <c r="G15" s="32"/>
    </row>
    <row r="16" spans="1:7" x14ac:dyDescent="0.25">
      <c r="A16" s="1">
        <v>7</v>
      </c>
      <c r="B16" s="104" t="s">
        <v>31</v>
      </c>
      <c r="C16" s="2">
        <v>1</v>
      </c>
      <c r="D16" s="41">
        <v>0.54</v>
      </c>
      <c r="E16" s="24">
        <v>240.21199999999999</v>
      </c>
      <c r="F16" s="38" t="s">
        <v>3</v>
      </c>
      <c r="G16" s="32"/>
    </row>
    <row r="17" spans="1:7" x14ac:dyDescent="0.25">
      <c r="A17" s="1">
        <v>8</v>
      </c>
      <c r="B17" s="33" t="s">
        <v>45</v>
      </c>
      <c r="C17" s="2">
        <v>2</v>
      </c>
      <c r="D17" s="1">
        <v>1.84</v>
      </c>
      <c r="E17" s="1">
        <v>533.72</v>
      </c>
      <c r="F17" s="38" t="s">
        <v>3</v>
      </c>
      <c r="G17" s="32"/>
    </row>
    <row r="18" spans="1:7" x14ac:dyDescent="0.25">
      <c r="A18" s="1"/>
      <c r="B18" s="89"/>
      <c r="C18" s="91">
        <f>SUM(C11:C17)</f>
        <v>8</v>
      </c>
      <c r="D18" s="92">
        <f>SUM(D11:D17)</f>
        <v>4.2389999999999999</v>
      </c>
      <c r="E18" s="92">
        <f>SUM(E11:E17)</f>
        <v>1607.414</v>
      </c>
      <c r="F18" s="90"/>
      <c r="G18" s="98" t="s">
        <v>135</v>
      </c>
    </row>
    <row r="19" spans="1:7" ht="15" customHeight="1" x14ac:dyDescent="0.25">
      <c r="A19" s="14"/>
      <c r="B19" s="34"/>
      <c r="C19" s="35">
        <f>C10+C18</f>
        <v>11</v>
      </c>
      <c r="D19" s="43">
        <f>D10+D18</f>
        <v>5.0730000000000004</v>
      </c>
      <c r="E19" s="43">
        <f>E10+E18</f>
        <v>1846.8989999999999</v>
      </c>
      <c r="F19" s="36"/>
      <c r="G19" s="34"/>
    </row>
    <row r="20" spans="1:7" ht="15" customHeight="1" x14ac:dyDescent="0.25">
      <c r="A20" s="2"/>
      <c r="B20" s="28"/>
      <c r="C20" s="54" t="s">
        <v>9</v>
      </c>
      <c r="D20" s="26"/>
      <c r="E20" s="26"/>
      <c r="F20" s="26"/>
      <c r="G20" s="27"/>
    </row>
    <row r="21" spans="1:7" ht="15" customHeight="1" x14ac:dyDescent="0.25">
      <c r="A21" s="1">
        <v>9</v>
      </c>
      <c r="B21" s="29" t="s">
        <v>32</v>
      </c>
      <c r="C21" s="23">
        <v>1</v>
      </c>
      <c r="D21" s="41">
        <f>0.295+0.295</f>
        <v>0.59</v>
      </c>
      <c r="E21" s="41">
        <f>119.107+100.243</f>
        <v>219.35</v>
      </c>
      <c r="F21" s="25" t="s">
        <v>9</v>
      </c>
      <c r="G21" s="72"/>
    </row>
    <row r="22" spans="1:7" ht="15" customHeight="1" x14ac:dyDescent="0.25">
      <c r="A22" s="1">
        <v>10</v>
      </c>
      <c r="B22" s="44" t="s">
        <v>33</v>
      </c>
      <c r="C22" s="2">
        <v>1</v>
      </c>
      <c r="D22" s="24">
        <f>0.355</f>
        <v>0.35499999999999998</v>
      </c>
      <c r="E22" s="24">
        <f>123.458</f>
        <v>123.458</v>
      </c>
      <c r="F22" s="46" t="s">
        <v>9</v>
      </c>
      <c r="G22" s="72"/>
    </row>
    <row r="23" spans="1:7" x14ac:dyDescent="0.25">
      <c r="A23" s="1">
        <v>11</v>
      </c>
      <c r="B23" s="31" t="s">
        <v>34</v>
      </c>
      <c r="C23" s="37">
        <v>1</v>
      </c>
      <c r="D23" s="41">
        <v>0.34</v>
      </c>
      <c r="E23" s="24">
        <v>81.335999999999999</v>
      </c>
      <c r="F23" s="46" t="s">
        <v>9</v>
      </c>
      <c r="G23" s="72"/>
    </row>
    <row r="24" spans="1:7" ht="15" customHeight="1" x14ac:dyDescent="0.25">
      <c r="A24" s="1">
        <v>13</v>
      </c>
      <c r="B24" s="31" t="s">
        <v>58</v>
      </c>
      <c r="C24" s="37">
        <v>1</v>
      </c>
      <c r="D24" s="32">
        <v>0.28000000000000003</v>
      </c>
      <c r="E24" s="32">
        <v>78.31</v>
      </c>
      <c r="F24" s="46" t="s">
        <v>9</v>
      </c>
      <c r="G24" s="72"/>
    </row>
    <row r="25" spans="1:7" x14ac:dyDescent="0.25">
      <c r="A25" s="2">
        <v>22</v>
      </c>
      <c r="B25" s="44" t="s">
        <v>48</v>
      </c>
      <c r="C25" s="2">
        <v>1</v>
      </c>
      <c r="D25" s="24">
        <v>0.22600000000000001</v>
      </c>
      <c r="E25" s="24">
        <v>94.015000000000001</v>
      </c>
      <c r="F25" s="46" t="s">
        <v>9</v>
      </c>
      <c r="G25" s="72"/>
    </row>
    <row r="26" spans="1:7" ht="15" customHeight="1" x14ac:dyDescent="0.25">
      <c r="A26" s="1"/>
      <c r="B26" s="31"/>
      <c r="C26" s="20">
        <f>C21+C22+C23+C24+C25</f>
        <v>5</v>
      </c>
      <c r="D26" s="93">
        <f>SUM(D21:D25)</f>
        <v>1.7909999999999999</v>
      </c>
      <c r="E26" s="93">
        <f>SUM(E21:E25)</f>
        <v>596.46900000000005</v>
      </c>
      <c r="F26" s="46"/>
      <c r="G26" s="72" t="s">
        <v>27</v>
      </c>
    </row>
    <row r="27" spans="1:7" ht="15" customHeight="1" x14ac:dyDescent="0.25">
      <c r="A27" s="1">
        <v>14</v>
      </c>
      <c r="B27" s="31" t="s">
        <v>24</v>
      </c>
      <c r="C27" s="37">
        <v>1</v>
      </c>
      <c r="D27" s="41">
        <v>0.28999999999999998</v>
      </c>
      <c r="E27" s="24">
        <v>121.767</v>
      </c>
      <c r="F27" s="38" t="s">
        <v>9</v>
      </c>
      <c r="G27" s="31"/>
    </row>
    <row r="28" spans="1:7" x14ac:dyDescent="0.25">
      <c r="A28" s="1">
        <v>15</v>
      </c>
      <c r="B28" s="31" t="s">
        <v>35</v>
      </c>
      <c r="C28" s="37">
        <v>1</v>
      </c>
      <c r="D28" s="42">
        <v>0.50900000000000001</v>
      </c>
      <c r="E28" s="24">
        <v>212.37100000000001</v>
      </c>
      <c r="F28" s="38" t="s">
        <v>9</v>
      </c>
      <c r="G28" s="31"/>
    </row>
    <row r="29" spans="1:7" ht="15" customHeight="1" x14ac:dyDescent="0.25">
      <c r="A29" s="1">
        <v>16</v>
      </c>
      <c r="B29" s="31" t="s">
        <v>41</v>
      </c>
      <c r="C29" s="37">
        <v>2</v>
      </c>
      <c r="D29" s="42">
        <f>0.407+0.407</f>
        <v>0.81399999999999995</v>
      </c>
      <c r="E29" s="24">
        <f>93.122+121.737</f>
        <v>214.85899999999998</v>
      </c>
      <c r="F29" s="38" t="s">
        <v>9</v>
      </c>
      <c r="G29" s="31"/>
    </row>
    <row r="30" spans="1:7" ht="15" customHeight="1" x14ac:dyDescent="0.25">
      <c r="A30" s="1">
        <v>17</v>
      </c>
      <c r="B30" s="31" t="s">
        <v>36</v>
      </c>
      <c r="C30" s="2">
        <v>1</v>
      </c>
      <c r="D30" s="24">
        <f>0.682</f>
        <v>0.68200000000000005</v>
      </c>
      <c r="E30" s="24">
        <f>309.533</f>
        <v>309.53300000000002</v>
      </c>
      <c r="F30" s="38" t="s">
        <v>9</v>
      </c>
      <c r="G30" s="31"/>
    </row>
    <row r="31" spans="1:7" ht="15" customHeight="1" x14ac:dyDescent="0.25">
      <c r="A31" s="1">
        <v>18</v>
      </c>
      <c r="B31" s="31" t="s">
        <v>43</v>
      </c>
      <c r="C31" s="37">
        <v>2</v>
      </c>
      <c r="D31" s="41">
        <f>0.445+0.445</f>
        <v>0.89</v>
      </c>
      <c r="E31" s="24">
        <f>211.46+142.2</f>
        <v>353.65999999999997</v>
      </c>
      <c r="F31" s="38" t="s">
        <v>9</v>
      </c>
      <c r="G31" s="31"/>
    </row>
    <row r="32" spans="1:7" x14ac:dyDescent="0.25">
      <c r="A32" s="1">
        <v>19</v>
      </c>
      <c r="B32" s="31" t="s">
        <v>44</v>
      </c>
      <c r="C32" s="37">
        <v>2</v>
      </c>
      <c r="D32" s="24">
        <f>0.697+0.562</f>
        <v>1.2589999999999999</v>
      </c>
      <c r="E32" s="24">
        <f>120.186+138.716</f>
        <v>258.90200000000004</v>
      </c>
      <c r="F32" s="38" t="s">
        <v>9</v>
      </c>
      <c r="G32" s="31"/>
    </row>
    <row r="33" spans="1:7" x14ac:dyDescent="0.25">
      <c r="A33" s="94"/>
      <c r="B33" s="82"/>
      <c r="C33" s="95">
        <f>SUM(C27:C32)</f>
        <v>9</v>
      </c>
      <c r="D33" s="96">
        <f>SUM(D27:D32)</f>
        <v>4.444</v>
      </c>
      <c r="E33" s="96">
        <f>SUM(E27:E32)</f>
        <v>1471.0920000000001</v>
      </c>
      <c r="F33" s="90"/>
      <c r="G33" s="98" t="s">
        <v>135</v>
      </c>
    </row>
    <row r="34" spans="1:7" x14ac:dyDescent="0.25">
      <c r="A34" s="51"/>
      <c r="B34" s="34"/>
      <c r="C34" s="50">
        <f>C26+C33</f>
        <v>14</v>
      </c>
      <c r="D34" s="60">
        <f>D26+D33</f>
        <v>6.2349999999999994</v>
      </c>
      <c r="E34" s="60">
        <f>E26+E33</f>
        <v>2067.5610000000001</v>
      </c>
      <c r="F34" s="36"/>
      <c r="G34" s="34"/>
    </row>
    <row r="35" spans="1:7" ht="15" customHeight="1" x14ac:dyDescent="0.25">
      <c r="A35" s="2"/>
      <c r="B35" s="52"/>
      <c r="C35" s="53" t="s">
        <v>8</v>
      </c>
      <c r="D35" s="48"/>
      <c r="E35" s="48"/>
      <c r="F35" s="48"/>
      <c r="G35" s="49"/>
    </row>
    <row r="36" spans="1:7" ht="15" customHeight="1" x14ac:dyDescent="0.25">
      <c r="A36" s="1">
        <v>12</v>
      </c>
      <c r="B36" s="31" t="s">
        <v>42</v>
      </c>
      <c r="C36" s="37">
        <v>2</v>
      </c>
      <c r="D36" s="24">
        <f>0.268+0.268</f>
        <v>0.53600000000000003</v>
      </c>
      <c r="E36" s="24">
        <f>90.664+95.441</f>
        <v>186.10500000000002</v>
      </c>
      <c r="F36" s="25" t="s">
        <v>8</v>
      </c>
      <c r="G36" s="72"/>
    </row>
    <row r="37" spans="1:7" x14ac:dyDescent="0.25">
      <c r="A37" s="56">
        <v>20</v>
      </c>
      <c r="B37" s="29" t="s">
        <v>46</v>
      </c>
      <c r="C37" s="23">
        <v>2</v>
      </c>
      <c r="D37" s="42">
        <f>0.293+0.293</f>
        <v>0.58599999999999997</v>
      </c>
      <c r="E37" s="24">
        <f>95.841+106.156</f>
        <v>201.99700000000001</v>
      </c>
      <c r="F37" s="25" t="s">
        <v>8</v>
      </c>
      <c r="G37" s="72"/>
    </row>
    <row r="38" spans="1:7" x14ac:dyDescent="0.25">
      <c r="A38" s="2">
        <v>21</v>
      </c>
      <c r="B38" s="31" t="s">
        <v>47</v>
      </c>
      <c r="C38" s="37">
        <v>1</v>
      </c>
      <c r="D38" s="24">
        <v>0.26200000000000001</v>
      </c>
      <c r="E38" s="24">
        <v>103.622</v>
      </c>
      <c r="F38" s="38" t="s">
        <v>8</v>
      </c>
      <c r="G38" s="72"/>
    </row>
    <row r="39" spans="1:7" x14ac:dyDescent="0.25">
      <c r="A39" s="2"/>
      <c r="B39" s="44"/>
      <c r="C39" s="19">
        <f>SUM(C36:C38)</f>
        <v>5</v>
      </c>
      <c r="D39" s="79">
        <f>SUM(D36:D38)</f>
        <v>1.3839999999999999</v>
      </c>
      <c r="E39" s="79">
        <f>SUM(E36:E38)</f>
        <v>491.72400000000005</v>
      </c>
      <c r="F39" s="46"/>
      <c r="G39" s="72" t="s">
        <v>27</v>
      </c>
    </row>
    <row r="40" spans="1:7" x14ac:dyDescent="0.25">
      <c r="A40" s="2">
        <v>23</v>
      </c>
      <c r="B40" s="31" t="s">
        <v>49</v>
      </c>
      <c r="C40" s="37">
        <v>1</v>
      </c>
      <c r="D40" s="24">
        <v>0.41799999999999998</v>
      </c>
      <c r="E40" s="24">
        <v>214.04499999999999</v>
      </c>
      <c r="F40" s="38" t="s">
        <v>8</v>
      </c>
      <c r="G40" s="31"/>
    </row>
    <row r="41" spans="1:7" x14ac:dyDescent="0.25">
      <c r="A41" s="2">
        <v>24</v>
      </c>
      <c r="B41" s="44" t="s">
        <v>50</v>
      </c>
      <c r="C41" s="2">
        <v>1</v>
      </c>
      <c r="D41" s="41">
        <v>0.62</v>
      </c>
      <c r="E41" s="24">
        <v>334.678</v>
      </c>
      <c r="F41" s="46" t="s">
        <v>8</v>
      </c>
      <c r="G41" s="57"/>
    </row>
    <row r="42" spans="1:7" x14ac:dyDescent="0.25">
      <c r="A42" s="2">
        <v>25</v>
      </c>
      <c r="B42" s="31" t="s">
        <v>51</v>
      </c>
      <c r="C42" s="37">
        <v>1</v>
      </c>
      <c r="D42" s="21">
        <v>0.53400000000000003</v>
      </c>
      <c r="E42" s="21">
        <v>235.608</v>
      </c>
      <c r="F42" s="38" t="s">
        <v>8</v>
      </c>
      <c r="G42" s="31"/>
    </row>
    <row r="43" spans="1:7" x14ac:dyDescent="0.25">
      <c r="A43" s="2">
        <v>26</v>
      </c>
      <c r="B43" s="44" t="s">
        <v>52</v>
      </c>
      <c r="C43" s="2">
        <v>2</v>
      </c>
      <c r="D43" s="41">
        <f>0.444+0.406</f>
        <v>0.85000000000000009</v>
      </c>
      <c r="E43" s="24">
        <f>210.078+224.885</f>
        <v>434.96299999999997</v>
      </c>
      <c r="F43" s="38" t="s">
        <v>8</v>
      </c>
      <c r="G43" s="31"/>
    </row>
    <row r="44" spans="1:7" x14ac:dyDescent="0.25">
      <c r="A44" s="2">
        <v>27</v>
      </c>
      <c r="B44" s="31" t="s">
        <v>53</v>
      </c>
      <c r="C44" s="37">
        <v>1</v>
      </c>
      <c r="D44" s="59">
        <f>0.535</f>
        <v>0.53500000000000003</v>
      </c>
      <c r="E44" s="24">
        <f>204.467</f>
        <v>204.46700000000001</v>
      </c>
      <c r="F44" s="38" t="s">
        <v>8</v>
      </c>
      <c r="G44" s="31"/>
    </row>
    <row r="45" spans="1:7" x14ac:dyDescent="0.25">
      <c r="A45" s="2">
        <v>28</v>
      </c>
      <c r="B45" s="44" t="s">
        <v>54</v>
      </c>
      <c r="C45" s="2">
        <v>1</v>
      </c>
      <c r="D45" s="24">
        <v>0.38200000000000001</v>
      </c>
      <c r="E45" s="24">
        <v>154.68</v>
      </c>
      <c r="F45" s="38" t="s">
        <v>8</v>
      </c>
      <c r="G45" s="31"/>
    </row>
    <row r="46" spans="1:7" x14ac:dyDescent="0.25">
      <c r="A46" s="2">
        <v>29</v>
      </c>
      <c r="B46" s="58" t="s">
        <v>55</v>
      </c>
      <c r="C46" s="37">
        <v>3</v>
      </c>
      <c r="D46" s="32">
        <v>2.82</v>
      </c>
      <c r="E46" s="32">
        <v>724.09</v>
      </c>
      <c r="F46" s="38" t="s">
        <v>8</v>
      </c>
      <c r="G46" s="31"/>
    </row>
    <row r="47" spans="1:7" x14ac:dyDescent="0.25">
      <c r="A47" s="2"/>
      <c r="B47" s="58"/>
      <c r="C47" s="20">
        <f>SUM(C40:C46)</f>
        <v>10</v>
      </c>
      <c r="D47" s="93">
        <f>SUM(D40:D46)</f>
        <v>6.1590000000000007</v>
      </c>
      <c r="E47" s="93">
        <f>SUM(E40:E46)</f>
        <v>2302.5309999999999</v>
      </c>
      <c r="F47" s="38"/>
      <c r="G47" s="98" t="s">
        <v>135</v>
      </c>
    </row>
    <row r="48" spans="1:7" x14ac:dyDescent="0.25">
      <c r="A48" s="14"/>
      <c r="B48" s="15"/>
      <c r="C48" s="45">
        <f>C39+C47</f>
        <v>15</v>
      </c>
      <c r="D48" s="60">
        <f>D39+D47</f>
        <v>7.543000000000001</v>
      </c>
      <c r="E48" s="60">
        <f>E39+E47</f>
        <v>2794.2550000000001</v>
      </c>
      <c r="F48" s="16"/>
      <c r="G48" s="15"/>
    </row>
    <row r="49" spans="1:7" ht="15" customHeight="1" x14ac:dyDescent="0.25">
      <c r="A49" s="1"/>
      <c r="B49" s="61"/>
      <c r="C49" s="64" t="s">
        <v>12</v>
      </c>
      <c r="D49" s="66"/>
      <c r="E49" s="66"/>
      <c r="F49" s="62"/>
      <c r="G49" s="63"/>
    </row>
    <row r="50" spans="1:7" x14ac:dyDescent="0.25">
      <c r="A50" s="2">
        <v>30</v>
      </c>
      <c r="B50" s="44" t="s">
        <v>56</v>
      </c>
      <c r="C50" s="2">
        <f>+C51</f>
        <v>2</v>
      </c>
      <c r="D50" s="41">
        <f>0.295+0.295</f>
        <v>0.59</v>
      </c>
      <c r="E50" s="41">
        <f>105.47+105.47</f>
        <v>210.94</v>
      </c>
      <c r="F50" s="46" t="s">
        <v>12</v>
      </c>
      <c r="G50" s="72"/>
    </row>
    <row r="51" spans="1:7" x14ac:dyDescent="0.25">
      <c r="A51" s="1">
        <v>31</v>
      </c>
      <c r="B51" s="31" t="s">
        <v>57</v>
      </c>
      <c r="C51" s="37">
        <v>2</v>
      </c>
      <c r="D51" s="24">
        <f>0.254+0.254</f>
        <v>0.50800000000000001</v>
      </c>
      <c r="E51" s="24">
        <f>98.332+95.614</f>
        <v>193.946</v>
      </c>
      <c r="F51" s="38" t="s">
        <v>12</v>
      </c>
      <c r="G51" s="72"/>
    </row>
    <row r="52" spans="1:7" x14ac:dyDescent="0.25">
      <c r="A52" s="2">
        <v>32</v>
      </c>
      <c r="B52" s="31" t="s">
        <v>59</v>
      </c>
      <c r="C52" s="37">
        <v>1</v>
      </c>
      <c r="D52" s="24">
        <v>0.29399999999999998</v>
      </c>
      <c r="E52" s="24">
        <v>90.775000000000006</v>
      </c>
      <c r="F52" s="38" t="s">
        <v>12</v>
      </c>
      <c r="G52" s="72"/>
    </row>
    <row r="53" spans="1:7" x14ac:dyDescent="0.25">
      <c r="A53" s="2"/>
      <c r="B53" s="31"/>
      <c r="C53" s="20">
        <f>SUM(C50:C52)</f>
        <v>5</v>
      </c>
      <c r="D53" s="79">
        <f>SUM(D50:D52)</f>
        <v>1.3919999999999999</v>
      </c>
      <c r="E53" s="79">
        <f>SUM(E50:E52)</f>
        <v>495.66099999999994</v>
      </c>
      <c r="F53" s="38"/>
      <c r="G53" s="72" t="s">
        <v>27</v>
      </c>
    </row>
    <row r="54" spans="1:7" x14ac:dyDescent="0.25">
      <c r="A54" s="1">
        <v>33</v>
      </c>
      <c r="B54" s="31" t="s">
        <v>60</v>
      </c>
      <c r="C54" s="37">
        <v>2</v>
      </c>
      <c r="D54" s="24">
        <f>0.295+0.301</f>
        <v>0.59599999999999997</v>
      </c>
      <c r="E54" s="24">
        <f>128.751+143.473</f>
        <v>272.22400000000005</v>
      </c>
      <c r="F54" s="38" t="s">
        <v>12</v>
      </c>
      <c r="G54" s="31"/>
    </row>
    <row r="55" spans="1:7" x14ac:dyDescent="0.25">
      <c r="A55" s="2">
        <v>34</v>
      </c>
      <c r="B55" s="31" t="s">
        <v>61</v>
      </c>
      <c r="C55" s="37">
        <v>1</v>
      </c>
      <c r="D55" s="41">
        <v>0.38</v>
      </c>
      <c r="E55" s="24">
        <v>127.886</v>
      </c>
      <c r="F55" s="38" t="s">
        <v>12</v>
      </c>
      <c r="G55" s="31"/>
    </row>
    <row r="56" spans="1:7" x14ac:dyDescent="0.25">
      <c r="A56" s="1">
        <v>35</v>
      </c>
      <c r="B56" s="31" t="s">
        <v>62</v>
      </c>
      <c r="C56" s="37">
        <v>1</v>
      </c>
      <c r="D56" s="24">
        <f>0.459</f>
        <v>0.45900000000000002</v>
      </c>
      <c r="E56" s="24">
        <f>119.986</f>
        <v>119.986</v>
      </c>
      <c r="F56" s="38" t="s">
        <v>12</v>
      </c>
      <c r="G56" s="31"/>
    </row>
    <row r="57" spans="1:7" x14ac:dyDescent="0.25">
      <c r="A57" s="2">
        <v>36</v>
      </c>
      <c r="B57" s="31" t="s">
        <v>63</v>
      </c>
      <c r="C57" s="37">
        <v>1</v>
      </c>
      <c r="D57" s="21">
        <v>0.67600000000000005</v>
      </c>
      <c r="E57" s="21">
        <v>211.459</v>
      </c>
      <c r="F57" s="38" t="s">
        <v>12</v>
      </c>
      <c r="G57" s="31"/>
    </row>
    <row r="58" spans="1:7" x14ac:dyDescent="0.25">
      <c r="A58" s="1">
        <v>37</v>
      </c>
      <c r="B58" s="65" t="s">
        <v>64</v>
      </c>
      <c r="C58" s="2">
        <v>4</v>
      </c>
      <c r="D58" s="42">
        <f>1.124+1.25+0.726+1.021</f>
        <v>4.1210000000000004</v>
      </c>
      <c r="E58" s="24">
        <f>223.782+254.532+204.951+130.502</f>
        <v>813.76700000000005</v>
      </c>
      <c r="F58" s="46" t="s">
        <v>12</v>
      </c>
      <c r="G58" s="57"/>
    </row>
    <row r="59" spans="1:7" x14ac:dyDescent="0.25">
      <c r="A59" s="1"/>
      <c r="B59" s="65"/>
      <c r="C59" s="19">
        <f>SUM(C54:C58)</f>
        <v>9</v>
      </c>
      <c r="D59" s="97">
        <f>SUM(D54:D58)</f>
        <v>6.2320000000000011</v>
      </c>
      <c r="E59" s="79">
        <f>SUM(E54:E58)</f>
        <v>1545.3220000000001</v>
      </c>
      <c r="F59" s="46"/>
      <c r="G59" s="98" t="s">
        <v>135</v>
      </c>
    </row>
    <row r="60" spans="1:7" ht="15" customHeight="1" x14ac:dyDescent="0.25">
      <c r="A60" s="14"/>
      <c r="B60" s="15"/>
      <c r="C60" s="45">
        <f>C53+C59</f>
        <v>14</v>
      </c>
      <c r="D60" s="60">
        <f>D53+D59</f>
        <v>7.6240000000000006</v>
      </c>
      <c r="E60" s="60">
        <f>E53+E59</f>
        <v>2040.9830000000002</v>
      </c>
      <c r="F60" s="16"/>
      <c r="G60" s="15"/>
    </row>
    <row r="61" spans="1:7" ht="15" customHeight="1" x14ac:dyDescent="0.25">
      <c r="A61" s="2"/>
      <c r="B61" s="47"/>
      <c r="C61" s="67" t="s">
        <v>13</v>
      </c>
      <c r="D61" s="70"/>
      <c r="E61" s="70"/>
      <c r="F61" s="48"/>
      <c r="G61" s="49"/>
    </row>
    <row r="62" spans="1:7" x14ac:dyDescent="0.25">
      <c r="A62" s="1">
        <v>38</v>
      </c>
      <c r="B62" s="31" t="s">
        <v>65</v>
      </c>
      <c r="C62" s="37">
        <v>2</v>
      </c>
      <c r="D62" s="24">
        <f>0.274+0.315</f>
        <v>0.58899999999999997</v>
      </c>
      <c r="E62" s="24">
        <f>90.763+116.063</f>
        <v>206.82600000000002</v>
      </c>
      <c r="F62" s="38" t="s">
        <v>13</v>
      </c>
      <c r="G62" s="72"/>
    </row>
    <row r="63" spans="1:7" x14ac:dyDescent="0.25">
      <c r="A63" s="1">
        <v>39</v>
      </c>
      <c r="B63" s="31" t="s">
        <v>66</v>
      </c>
      <c r="C63" s="37">
        <v>3</v>
      </c>
      <c r="D63" s="24">
        <f>0.283+0.285+0.285</f>
        <v>0.85299999999999998</v>
      </c>
      <c r="E63" s="24">
        <f>110.492+92.968+91.651</f>
        <v>295.11099999999999</v>
      </c>
      <c r="F63" s="38" t="s">
        <v>13</v>
      </c>
      <c r="G63" s="72"/>
    </row>
    <row r="64" spans="1:7" x14ac:dyDescent="0.25">
      <c r="A64" s="1"/>
      <c r="B64" s="31"/>
      <c r="C64" s="20">
        <f>SUM(C62:C63)</f>
        <v>5</v>
      </c>
      <c r="D64" s="79">
        <f>SUM(D62:D63)</f>
        <v>1.4419999999999999</v>
      </c>
      <c r="E64" s="79">
        <f>SUM(E62:E63)</f>
        <v>501.93700000000001</v>
      </c>
      <c r="F64" s="46"/>
      <c r="G64" s="72" t="s">
        <v>27</v>
      </c>
    </row>
    <row r="65" spans="1:7" x14ac:dyDescent="0.25">
      <c r="A65" s="2">
        <v>50</v>
      </c>
      <c r="B65" s="31" t="s">
        <v>74</v>
      </c>
      <c r="C65" s="37">
        <v>1</v>
      </c>
      <c r="D65" s="24">
        <v>0.65700000000000003</v>
      </c>
      <c r="E65" s="24">
        <v>202.92099999999999</v>
      </c>
      <c r="F65" s="46" t="s">
        <v>13</v>
      </c>
      <c r="G65" s="32"/>
    </row>
    <row r="66" spans="1:7" x14ac:dyDescent="0.25">
      <c r="A66" s="1">
        <v>41</v>
      </c>
      <c r="B66" s="31" t="s">
        <v>68</v>
      </c>
      <c r="C66" s="37">
        <v>1</v>
      </c>
      <c r="D66" s="59">
        <v>1.488</v>
      </c>
      <c r="E66" s="24">
        <v>313.66699999999997</v>
      </c>
      <c r="F66" s="46" t="s">
        <v>13</v>
      </c>
      <c r="G66" s="31"/>
    </row>
    <row r="67" spans="1:7" x14ac:dyDescent="0.25">
      <c r="A67" s="1">
        <v>42</v>
      </c>
      <c r="B67" s="44" t="s">
        <v>69</v>
      </c>
      <c r="C67" s="2">
        <v>1</v>
      </c>
      <c r="D67" s="24">
        <v>1.2849999999999999</v>
      </c>
      <c r="E67" s="24">
        <v>229.572</v>
      </c>
      <c r="F67" s="46" t="s">
        <v>13</v>
      </c>
      <c r="G67" s="57"/>
    </row>
    <row r="68" spans="1:7" x14ac:dyDescent="0.25">
      <c r="A68" s="1">
        <v>43</v>
      </c>
      <c r="B68" s="31" t="s">
        <v>70</v>
      </c>
      <c r="C68" s="37">
        <v>1</v>
      </c>
      <c r="D68" s="71">
        <v>0.378</v>
      </c>
      <c r="E68" s="21">
        <v>101.455</v>
      </c>
      <c r="F68" s="46" t="s">
        <v>13</v>
      </c>
      <c r="G68" s="31"/>
    </row>
    <row r="69" spans="1:7" x14ac:dyDescent="0.25">
      <c r="A69" s="1">
        <v>44</v>
      </c>
      <c r="B69" s="31" t="s">
        <v>71</v>
      </c>
      <c r="C69" s="37">
        <v>1</v>
      </c>
      <c r="D69" s="24">
        <v>0.433</v>
      </c>
      <c r="E69" s="24">
        <v>130.66300000000001</v>
      </c>
      <c r="F69" s="46" t="s">
        <v>13</v>
      </c>
      <c r="G69" s="31"/>
    </row>
    <row r="70" spans="1:7" x14ac:dyDescent="0.25">
      <c r="A70" s="1">
        <v>45</v>
      </c>
      <c r="B70" s="31" t="s">
        <v>25</v>
      </c>
      <c r="C70" s="37">
        <v>1</v>
      </c>
      <c r="D70" s="24">
        <f>0.598</f>
        <v>0.59799999999999998</v>
      </c>
      <c r="E70" s="24">
        <f>200.879</f>
        <v>200.87899999999999</v>
      </c>
      <c r="F70" s="46" t="s">
        <v>13</v>
      </c>
      <c r="G70" s="31"/>
    </row>
    <row r="71" spans="1:7" x14ac:dyDescent="0.25">
      <c r="A71" s="1">
        <v>46</v>
      </c>
      <c r="B71" s="44" t="s">
        <v>134</v>
      </c>
      <c r="C71" s="2">
        <v>3</v>
      </c>
      <c r="D71" s="68">
        <v>2.76</v>
      </c>
      <c r="E71" s="68">
        <v>767.96</v>
      </c>
      <c r="F71" s="46" t="s">
        <v>13</v>
      </c>
      <c r="G71" s="57"/>
    </row>
    <row r="72" spans="1:7" x14ac:dyDescent="0.25">
      <c r="A72" s="1"/>
      <c r="B72" s="44"/>
      <c r="C72" s="19">
        <f>SUM(C65:C71)</f>
        <v>9</v>
      </c>
      <c r="D72" s="92">
        <f>SUM(D65:D71)</f>
        <v>7.5989999999999993</v>
      </c>
      <c r="E72" s="92">
        <f>SUM(E65:E71)</f>
        <v>1947.117</v>
      </c>
      <c r="F72" s="46"/>
      <c r="G72" s="98" t="s">
        <v>135</v>
      </c>
    </row>
    <row r="73" spans="1:7" x14ac:dyDescent="0.25">
      <c r="A73" s="14"/>
      <c r="B73" s="15"/>
      <c r="C73" s="45">
        <f>C64+C72</f>
        <v>14</v>
      </c>
      <c r="D73" s="60">
        <f>D64+D72</f>
        <v>9.0409999999999986</v>
      </c>
      <c r="E73" s="60">
        <f>E64+E72</f>
        <v>2449.0540000000001</v>
      </c>
      <c r="F73" s="16"/>
      <c r="G73" s="69"/>
    </row>
    <row r="74" spans="1:7" ht="15" customHeight="1" x14ac:dyDescent="0.25">
      <c r="A74" s="1"/>
      <c r="B74" s="61"/>
      <c r="C74" s="67" t="s">
        <v>14</v>
      </c>
      <c r="D74" s="66"/>
      <c r="E74" s="66"/>
      <c r="F74" s="62"/>
      <c r="G74" s="63"/>
    </row>
    <row r="75" spans="1:7" ht="15" customHeight="1" x14ac:dyDescent="0.25">
      <c r="A75" s="2">
        <v>47</v>
      </c>
      <c r="B75" s="33" t="s">
        <v>72</v>
      </c>
      <c r="C75" s="2">
        <v>2</v>
      </c>
      <c r="D75" s="24">
        <v>0.53600000000000003</v>
      </c>
      <c r="E75" s="24">
        <f>96.708+98.29</f>
        <v>194.99799999999999</v>
      </c>
      <c r="F75" s="38" t="s">
        <v>14</v>
      </c>
      <c r="G75" s="72"/>
    </row>
    <row r="76" spans="1:7" ht="15" customHeight="1" x14ac:dyDescent="0.25">
      <c r="A76" s="2">
        <v>48</v>
      </c>
      <c r="B76" s="31" t="s">
        <v>73</v>
      </c>
      <c r="C76" s="37">
        <v>1</v>
      </c>
      <c r="D76" s="42">
        <f>0.282</f>
        <v>0.28199999999999997</v>
      </c>
      <c r="E76" s="24">
        <v>120.748</v>
      </c>
      <c r="F76" s="38" t="s">
        <v>14</v>
      </c>
      <c r="G76" s="72"/>
    </row>
    <row r="77" spans="1:7" x14ac:dyDescent="0.25">
      <c r="A77" s="2">
        <v>49</v>
      </c>
      <c r="B77" s="31" t="s">
        <v>10</v>
      </c>
      <c r="C77" s="37">
        <v>1</v>
      </c>
      <c r="D77" s="24">
        <v>0.17100000000000001</v>
      </c>
      <c r="E77" s="24">
        <v>80.525999999999996</v>
      </c>
      <c r="F77" s="38" t="s">
        <v>14</v>
      </c>
      <c r="G77" s="72"/>
    </row>
    <row r="78" spans="1:7" x14ac:dyDescent="0.25">
      <c r="A78" s="1">
        <v>40</v>
      </c>
      <c r="B78" s="31" t="s">
        <v>67</v>
      </c>
      <c r="C78" s="37">
        <v>2</v>
      </c>
      <c r="D78" s="24">
        <f>0.257+0.257</f>
        <v>0.51400000000000001</v>
      </c>
      <c r="E78" s="41">
        <f>76.983+77.397</f>
        <v>154.38</v>
      </c>
      <c r="F78" s="38" t="s">
        <v>14</v>
      </c>
      <c r="G78" s="72"/>
    </row>
    <row r="79" spans="1:7" x14ac:dyDescent="0.25">
      <c r="A79" s="2"/>
      <c r="B79" s="31"/>
      <c r="C79" s="20">
        <f>SUM(C75:C78)</f>
        <v>6</v>
      </c>
      <c r="D79" s="79">
        <f>SUM(D75:D78)</f>
        <v>1.5030000000000001</v>
      </c>
      <c r="E79" s="79">
        <f>SUM(E75:E78)</f>
        <v>550.65200000000004</v>
      </c>
      <c r="F79" s="38"/>
      <c r="G79" s="72" t="s">
        <v>27</v>
      </c>
    </row>
    <row r="80" spans="1:7" ht="15" customHeight="1" x14ac:dyDescent="0.25">
      <c r="A80" s="2">
        <v>51</v>
      </c>
      <c r="B80" s="44" t="s">
        <v>75</v>
      </c>
      <c r="C80" s="2">
        <v>3</v>
      </c>
      <c r="D80" s="24">
        <f>0.451+1.394+1.07</f>
        <v>2.915</v>
      </c>
      <c r="E80" s="24">
        <f>132.41+298.014+259.211</f>
        <v>689.63499999999999</v>
      </c>
      <c r="F80" s="46" t="s">
        <v>14</v>
      </c>
      <c r="G80" s="57"/>
    </row>
    <row r="81" spans="1:7" ht="26.25" x14ac:dyDescent="0.25">
      <c r="A81" s="2">
        <v>52</v>
      </c>
      <c r="B81" s="58" t="s">
        <v>76</v>
      </c>
      <c r="C81" s="37">
        <v>2</v>
      </c>
      <c r="D81" s="24">
        <f>0.442+0.442</f>
        <v>0.88400000000000001</v>
      </c>
      <c r="E81" s="24">
        <f>126.759+142.149</f>
        <v>268.90800000000002</v>
      </c>
      <c r="F81" s="38" t="s">
        <v>14</v>
      </c>
      <c r="G81" s="31"/>
    </row>
    <row r="82" spans="1:7" x14ac:dyDescent="0.25">
      <c r="A82" s="2">
        <v>54</v>
      </c>
      <c r="B82" s="31" t="s">
        <v>11</v>
      </c>
      <c r="C82" s="37">
        <v>2</v>
      </c>
      <c r="D82" s="24">
        <f>0.541+0.494</f>
        <v>1.0350000000000001</v>
      </c>
      <c r="E82" s="24">
        <f>259.079+166.075</f>
        <v>425.154</v>
      </c>
      <c r="F82" s="38" t="s">
        <v>14</v>
      </c>
      <c r="G82" s="31"/>
    </row>
    <row r="83" spans="1:7" ht="15" customHeight="1" x14ac:dyDescent="0.25">
      <c r="A83" s="2">
        <v>55</v>
      </c>
      <c r="B83" s="65" t="s">
        <v>78</v>
      </c>
      <c r="C83" s="37">
        <v>2</v>
      </c>
      <c r="D83" s="32">
        <v>3.7</v>
      </c>
      <c r="E83" s="32">
        <v>816.84</v>
      </c>
      <c r="F83" s="46" t="s">
        <v>14</v>
      </c>
      <c r="G83" s="31"/>
    </row>
    <row r="84" spans="1:7" ht="15" customHeight="1" x14ac:dyDescent="0.25">
      <c r="A84" s="2"/>
      <c r="B84" s="65"/>
      <c r="C84" s="20">
        <f>SUM(C80:C83)</f>
        <v>9</v>
      </c>
      <c r="D84" s="93">
        <f>SUM(D80:D83)</f>
        <v>8.5339999999999989</v>
      </c>
      <c r="E84" s="93">
        <f>SUM(E80:E83)</f>
        <v>2200.5370000000003</v>
      </c>
      <c r="F84" s="46"/>
      <c r="G84" s="98" t="s">
        <v>135</v>
      </c>
    </row>
    <row r="85" spans="1:7" x14ac:dyDescent="0.25">
      <c r="A85" s="14"/>
      <c r="B85" s="15"/>
      <c r="C85" s="45">
        <f>C79+C84</f>
        <v>15</v>
      </c>
      <c r="D85" s="60">
        <f>D79+D84</f>
        <v>10.036999999999999</v>
      </c>
      <c r="E85" s="60">
        <f>E79+E84</f>
        <v>2751.1890000000003</v>
      </c>
      <c r="F85" s="16"/>
      <c r="G85" s="15"/>
    </row>
    <row r="86" spans="1:7" ht="15" customHeight="1" x14ac:dyDescent="0.25">
      <c r="A86" s="1"/>
      <c r="B86" s="61"/>
      <c r="C86" s="67" t="s">
        <v>15</v>
      </c>
      <c r="D86" s="62"/>
      <c r="E86" s="62"/>
      <c r="F86" s="62"/>
      <c r="G86" s="63"/>
    </row>
    <row r="87" spans="1:7" x14ac:dyDescent="0.25">
      <c r="A87" s="2">
        <v>56</v>
      </c>
      <c r="B87" s="33" t="s">
        <v>79</v>
      </c>
      <c r="C87" s="2">
        <v>2</v>
      </c>
      <c r="D87" s="24">
        <f>0.279+0.279</f>
        <v>0.55800000000000005</v>
      </c>
      <c r="E87" s="24">
        <f>91.706+99.534</f>
        <v>191.24</v>
      </c>
      <c r="F87" s="38" t="s">
        <v>15</v>
      </c>
      <c r="G87" s="72"/>
    </row>
    <row r="88" spans="1:7" x14ac:dyDescent="0.25">
      <c r="A88" s="1">
        <v>57</v>
      </c>
      <c r="B88" s="31" t="s">
        <v>80</v>
      </c>
      <c r="C88" s="37">
        <v>2</v>
      </c>
      <c r="D88" s="24">
        <f>0.282+0.283</f>
        <v>0.56499999999999995</v>
      </c>
      <c r="E88" s="24">
        <f>100.937+110.379</f>
        <v>211.316</v>
      </c>
      <c r="F88" s="38" t="s">
        <v>15</v>
      </c>
      <c r="G88" s="72"/>
    </row>
    <row r="89" spans="1:7" ht="15" customHeight="1" x14ac:dyDescent="0.25">
      <c r="A89" s="1">
        <v>65</v>
      </c>
      <c r="B89" s="31" t="s">
        <v>87</v>
      </c>
      <c r="C89" s="37">
        <v>1</v>
      </c>
      <c r="D89" s="24">
        <v>0.28499999999999998</v>
      </c>
      <c r="E89" s="24">
        <v>87.477000000000004</v>
      </c>
      <c r="F89" s="38" t="s">
        <v>15</v>
      </c>
      <c r="G89" s="72"/>
    </row>
    <row r="90" spans="1:7" x14ac:dyDescent="0.25">
      <c r="A90" s="2"/>
      <c r="B90" s="31"/>
      <c r="C90" s="20">
        <f>SUM(C87:C89)</f>
        <v>5</v>
      </c>
      <c r="D90" s="79">
        <f>SUM(D87:D89)</f>
        <v>1.4079999999999999</v>
      </c>
      <c r="E90" s="79">
        <f>SUM(E87:E89)</f>
        <v>490.03300000000002</v>
      </c>
      <c r="F90" s="38"/>
      <c r="G90" s="72" t="s">
        <v>27</v>
      </c>
    </row>
    <row r="91" spans="1:7" x14ac:dyDescent="0.25">
      <c r="A91" s="1">
        <v>59</v>
      </c>
      <c r="B91" s="44" t="s">
        <v>82</v>
      </c>
      <c r="C91" s="2">
        <v>2</v>
      </c>
      <c r="D91" s="24">
        <f>0.971+0.924</f>
        <v>1.895</v>
      </c>
      <c r="E91" s="24">
        <f>174.56+178.726</f>
        <v>353.286</v>
      </c>
      <c r="F91" s="38" t="s">
        <v>15</v>
      </c>
      <c r="G91" s="57"/>
    </row>
    <row r="92" spans="1:7" x14ac:dyDescent="0.25">
      <c r="A92" s="2">
        <v>60</v>
      </c>
      <c r="B92" s="31" t="s">
        <v>83</v>
      </c>
      <c r="C92" s="37">
        <v>1</v>
      </c>
      <c r="D92" s="24">
        <f>0.604</f>
        <v>0.60399999999999998</v>
      </c>
      <c r="E92" s="24">
        <f>266.866</f>
        <v>266.86599999999999</v>
      </c>
      <c r="F92" s="38" t="s">
        <v>15</v>
      </c>
      <c r="G92" s="31"/>
    </row>
    <row r="93" spans="1:7" x14ac:dyDescent="0.25">
      <c r="A93" s="1">
        <v>61</v>
      </c>
      <c r="B93" s="31" t="s">
        <v>84</v>
      </c>
      <c r="C93" s="37">
        <v>1</v>
      </c>
      <c r="D93" s="24">
        <v>0.40500000000000003</v>
      </c>
      <c r="E93" s="24">
        <v>185.215</v>
      </c>
      <c r="F93" s="38" t="s">
        <v>15</v>
      </c>
      <c r="G93" s="31"/>
    </row>
    <row r="94" spans="1:7" x14ac:dyDescent="0.25">
      <c r="A94" s="2">
        <v>62</v>
      </c>
      <c r="B94" s="31" t="s">
        <v>23</v>
      </c>
      <c r="C94" s="37">
        <v>2</v>
      </c>
      <c r="D94" s="75">
        <f>0.539+0.539</f>
        <v>1.0780000000000001</v>
      </c>
      <c r="E94" s="24">
        <f>154.48+150.566</f>
        <v>305.04599999999999</v>
      </c>
      <c r="F94" s="38" t="s">
        <v>15</v>
      </c>
      <c r="G94" s="31"/>
    </row>
    <row r="95" spans="1:7" x14ac:dyDescent="0.25">
      <c r="A95" s="1">
        <v>63</v>
      </c>
      <c r="B95" s="44" t="s">
        <v>85</v>
      </c>
      <c r="C95" s="2">
        <v>2</v>
      </c>
      <c r="D95" s="68">
        <v>2.5299999999999998</v>
      </c>
      <c r="E95" s="68">
        <v>554.91999999999996</v>
      </c>
      <c r="F95" s="38" t="s">
        <v>15</v>
      </c>
      <c r="G95" s="57"/>
    </row>
    <row r="96" spans="1:7" ht="15" customHeight="1" x14ac:dyDescent="0.25">
      <c r="A96" s="2">
        <v>64</v>
      </c>
      <c r="B96" s="65" t="s">
        <v>86</v>
      </c>
      <c r="C96" s="2">
        <v>2</v>
      </c>
      <c r="D96" s="68">
        <v>2.85</v>
      </c>
      <c r="E96" s="68">
        <v>590.5</v>
      </c>
      <c r="F96" s="38" t="s">
        <v>15</v>
      </c>
      <c r="G96" s="57"/>
    </row>
    <row r="97" spans="1:7" ht="15" customHeight="1" x14ac:dyDescent="0.25">
      <c r="A97" s="2"/>
      <c r="B97" s="65"/>
      <c r="C97" s="19">
        <f>SUM(C91:C96)</f>
        <v>10</v>
      </c>
      <c r="D97" s="92">
        <f>SUM(D91:D96)</f>
        <v>9.3620000000000001</v>
      </c>
      <c r="E97" s="92">
        <f>SUM(E91:E96)</f>
        <v>2255.8330000000001</v>
      </c>
      <c r="F97" s="38"/>
      <c r="G97" s="98" t="s">
        <v>135</v>
      </c>
    </row>
    <row r="98" spans="1:7" x14ac:dyDescent="0.25">
      <c r="A98" s="14"/>
      <c r="B98" s="15"/>
      <c r="C98" s="45">
        <f>C90+C97</f>
        <v>15</v>
      </c>
      <c r="D98" s="60">
        <f>D90+D97</f>
        <v>10.77</v>
      </c>
      <c r="E98" s="60">
        <f>E90+E97</f>
        <v>2745.866</v>
      </c>
      <c r="F98" s="16"/>
      <c r="G98" s="15"/>
    </row>
    <row r="99" spans="1:7" ht="15" customHeight="1" x14ac:dyDescent="0.25">
      <c r="A99" s="1"/>
      <c r="B99" s="61"/>
      <c r="C99" s="67" t="s">
        <v>16</v>
      </c>
      <c r="D99" s="66"/>
      <c r="E99" s="66"/>
      <c r="F99" s="62"/>
      <c r="G99" s="63"/>
    </row>
    <row r="100" spans="1:7" x14ac:dyDescent="0.25">
      <c r="A100" s="2">
        <v>66</v>
      </c>
      <c r="B100" s="44" t="s">
        <v>88</v>
      </c>
      <c r="C100" s="2">
        <v>2</v>
      </c>
      <c r="D100" s="41">
        <f>0.3+0.3</f>
        <v>0.6</v>
      </c>
      <c r="E100" s="24">
        <f>116.939+115.345</f>
        <v>232.28399999999999</v>
      </c>
      <c r="F100" s="46" t="s">
        <v>16</v>
      </c>
      <c r="G100" s="72"/>
    </row>
    <row r="101" spans="1:7" ht="15" customHeight="1" x14ac:dyDescent="0.25">
      <c r="A101" s="1">
        <v>67</v>
      </c>
      <c r="B101" s="31" t="s">
        <v>89</v>
      </c>
      <c r="C101" s="37">
        <v>1</v>
      </c>
      <c r="D101" s="24">
        <v>0.27800000000000002</v>
      </c>
      <c r="E101" s="24">
        <v>72.36</v>
      </c>
      <c r="F101" s="38" t="s">
        <v>16</v>
      </c>
      <c r="G101" s="72"/>
    </row>
    <row r="102" spans="1:7" x14ac:dyDescent="0.25">
      <c r="A102" s="1">
        <v>97</v>
      </c>
      <c r="B102" s="31" t="s">
        <v>117</v>
      </c>
      <c r="C102" s="37">
        <v>2</v>
      </c>
      <c r="D102" s="41">
        <f>0.31+0.31</f>
        <v>0.62</v>
      </c>
      <c r="E102" s="24">
        <f>80.323+80.323</f>
        <v>160.64599999999999</v>
      </c>
      <c r="F102" s="46" t="s">
        <v>16</v>
      </c>
      <c r="G102" s="72"/>
    </row>
    <row r="103" spans="1:7" ht="15" customHeight="1" x14ac:dyDescent="0.25">
      <c r="A103" s="2"/>
      <c r="B103" s="31"/>
      <c r="C103" s="20">
        <f>SUM(C100:C102)</f>
        <v>5</v>
      </c>
      <c r="D103" s="79">
        <f>SUM(D100:D102)</f>
        <v>1.498</v>
      </c>
      <c r="E103" s="79">
        <f>SUM(E100:E102)</f>
        <v>465.28999999999996</v>
      </c>
      <c r="F103" s="38"/>
      <c r="G103" s="72" t="s">
        <v>27</v>
      </c>
    </row>
    <row r="104" spans="1:7" ht="15" customHeight="1" x14ac:dyDescent="0.25">
      <c r="A104" s="2">
        <v>68</v>
      </c>
      <c r="B104" s="31" t="s">
        <v>90</v>
      </c>
      <c r="C104" s="37">
        <v>1</v>
      </c>
      <c r="D104" s="24">
        <v>0.626</v>
      </c>
      <c r="E104" s="24">
        <v>182.809</v>
      </c>
      <c r="F104" s="38" t="s">
        <v>16</v>
      </c>
      <c r="G104" s="31"/>
    </row>
    <row r="105" spans="1:7" ht="15" customHeight="1" x14ac:dyDescent="0.25">
      <c r="A105" s="1">
        <v>69</v>
      </c>
      <c r="B105" s="31" t="s">
        <v>91</v>
      </c>
      <c r="C105" s="37">
        <v>1</v>
      </c>
      <c r="D105" s="24">
        <v>0.313</v>
      </c>
      <c r="E105" s="24">
        <v>97.058000000000007</v>
      </c>
      <c r="F105" s="38" t="s">
        <v>16</v>
      </c>
      <c r="G105" s="31"/>
    </row>
    <row r="106" spans="1:7" ht="15" customHeight="1" x14ac:dyDescent="0.25">
      <c r="A106" s="2">
        <v>70</v>
      </c>
      <c r="B106" s="44" t="s">
        <v>92</v>
      </c>
      <c r="C106" s="2">
        <v>2</v>
      </c>
      <c r="D106" s="41">
        <f>1.52+1.52</f>
        <v>3.04</v>
      </c>
      <c r="E106" s="24">
        <f>547.209+459.909</f>
        <v>1007.1179999999999</v>
      </c>
      <c r="F106" s="46" t="s">
        <v>16</v>
      </c>
      <c r="G106" s="57"/>
    </row>
    <row r="107" spans="1:7" ht="15" customHeight="1" x14ac:dyDescent="0.25">
      <c r="A107" s="1">
        <v>71</v>
      </c>
      <c r="B107" s="58" t="s">
        <v>93</v>
      </c>
      <c r="C107" s="37">
        <v>3</v>
      </c>
      <c r="D107" s="32">
        <v>2.85</v>
      </c>
      <c r="E107" s="32">
        <v>784.89</v>
      </c>
      <c r="F107" s="38" t="s">
        <v>16</v>
      </c>
      <c r="G107" s="57"/>
    </row>
    <row r="108" spans="1:7" x14ac:dyDescent="0.25">
      <c r="A108" s="2">
        <v>72</v>
      </c>
      <c r="B108" s="44" t="s">
        <v>94</v>
      </c>
      <c r="C108" s="2">
        <v>1</v>
      </c>
      <c r="D108" s="77">
        <v>1.32</v>
      </c>
      <c r="E108" s="77">
        <v>336.67</v>
      </c>
      <c r="F108" s="46" t="s">
        <v>16</v>
      </c>
      <c r="G108" s="57"/>
    </row>
    <row r="109" spans="1:7" x14ac:dyDescent="0.25">
      <c r="A109" s="1">
        <v>73</v>
      </c>
      <c r="B109" s="58" t="s">
        <v>95</v>
      </c>
      <c r="C109" s="37">
        <v>2</v>
      </c>
      <c r="D109" s="24">
        <v>1.43</v>
      </c>
      <c r="E109" s="24">
        <v>321.5</v>
      </c>
      <c r="F109" s="38" t="s">
        <v>16</v>
      </c>
      <c r="G109" s="31"/>
    </row>
    <row r="110" spans="1:7" x14ac:dyDescent="0.25">
      <c r="A110" s="2"/>
      <c r="B110" s="99"/>
      <c r="C110" s="20">
        <f>SUM(C104:C109)</f>
        <v>10</v>
      </c>
      <c r="D110" s="80">
        <f>SUM(D104:D109)</f>
        <v>9.5790000000000006</v>
      </c>
      <c r="E110" s="80">
        <f>SUM(E104:E109)</f>
        <v>2730.0450000000001</v>
      </c>
      <c r="F110" s="38"/>
      <c r="G110" s="98" t="s">
        <v>135</v>
      </c>
    </row>
    <row r="111" spans="1:7" x14ac:dyDescent="0.25">
      <c r="A111" s="106"/>
      <c r="B111" s="107"/>
      <c r="C111" s="76">
        <f>C103+C110</f>
        <v>15</v>
      </c>
      <c r="D111" s="86">
        <f>D103+D110</f>
        <v>11.077</v>
      </c>
      <c r="E111" s="86">
        <f>E103+E110</f>
        <v>3195.335</v>
      </c>
      <c r="F111" s="108"/>
      <c r="G111" s="108"/>
    </row>
    <row r="112" spans="1:7" ht="15" customHeight="1" x14ac:dyDescent="0.25">
      <c r="A112" s="1"/>
      <c r="B112" s="61"/>
      <c r="C112" s="67" t="s">
        <v>17</v>
      </c>
      <c r="D112" s="62"/>
      <c r="E112" s="62"/>
      <c r="F112" s="62"/>
      <c r="G112" s="63"/>
    </row>
    <row r="113" spans="1:7" x14ac:dyDescent="0.25">
      <c r="A113" s="1">
        <v>74</v>
      </c>
      <c r="B113" s="31" t="s">
        <v>96</v>
      </c>
      <c r="C113" s="37">
        <v>2</v>
      </c>
      <c r="D113" s="24">
        <f>0.278+0.278</f>
        <v>0.55600000000000005</v>
      </c>
      <c r="E113" s="24">
        <f>104.275+106.217</f>
        <v>210.49200000000002</v>
      </c>
      <c r="F113" s="38" t="s">
        <v>17</v>
      </c>
      <c r="G113" s="72"/>
    </row>
    <row r="114" spans="1:7" x14ac:dyDescent="0.25">
      <c r="A114" s="1">
        <v>75</v>
      </c>
      <c r="B114" s="31" t="s">
        <v>97</v>
      </c>
      <c r="C114" s="37">
        <v>1</v>
      </c>
      <c r="D114" s="24">
        <v>0.26500000000000001</v>
      </c>
      <c r="E114" s="24">
        <v>83.656000000000006</v>
      </c>
      <c r="F114" s="38" t="s">
        <v>17</v>
      </c>
      <c r="G114" s="72"/>
    </row>
    <row r="115" spans="1:7" x14ac:dyDescent="0.25">
      <c r="A115" s="1">
        <v>94</v>
      </c>
      <c r="B115" s="31" t="s">
        <v>124</v>
      </c>
      <c r="C115" s="37">
        <v>1</v>
      </c>
      <c r="D115" s="24">
        <v>0.29199999999999998</v>
      </c>
      <c r="E115" s="24">
        <v>87.138000000000005</v>
      </c>
      <c r="F115" s="38" t="s">
        <v>17</v>
      </c>
      <c r="G115" s="72"/>
    </row>
    <row r="116" spans="1:7" x14ac:dyDescent="0.25">
      <c r="A116" s="1">
        <v>76</v>
      </c>
      <c r="B116" s="31" t="s">
        <v>98</v>
      </c>
      <c r="C116" s="37">
        <v>1</v>
      </c>
      <c r="D116" s="24">
        <v>0.23200000000000001</v>
      </c>
      <c r="E116" s="24">
        <v>92.856999999999999</v>
      </c>
      <c r="F116" s="38" t="s">
        <v>17</v>
      </c>
      <c r="G116" s="72"/>
    </row>
    <row r="117" spans="1:7" x14ac:dyDescent="0.25">
      <c r="A117" s="1"/>
      <c r="B117" s="31"/>
      <c r="C117" s="20">
        <f>SUM(C113:C116)</f>
        <v>5</v>
      </c>
      <c r="D117" s="79">
        <f>SUM(D113:D116)</f>
        <v>1.345</v>
      </c>
      <c r="E117" s="79">
        <f>SUM(E113:E116)</f>
        <v>474.14300000000003</v>
      </c>
      <c r="F117" s="38"/>
      <c r="G117" s="72" t="s">
        <v>27</v>
      </c>
    </row>
    <row r="118" spans="1:7" x14ac:dyDescent="0.25">
      <c r="A118" s="1">
        <v>77</v>
      </c>
      <c r="B118" s="31" t="s">
        <v>99</v>
      </c>
      <c r="C118" s="37">
        <v>1</v>
      </c>
      <c r="D118" s="24">
        <v>0.78800000000000003</v>
      </c>
      <c r="E118" s="24">
        <v>306.97199999999998</v>
      </c>
      <c r="F118" s="38" t="s">
        <v>17</v>
      </c>
      <c r="G118" s="32"/>
    </row>
    <row r="119" spans="1:7" x14ac:dyDescent="0.25">
      <c r="A119" s="1">
        <v>78</v>
      </c>
      <c r="B119" s="31" t="s">
        <v>100</v>
      </c>
      <c r="C119" s="37">
        <v>2</v>
      </c>
      <c r="D119" s="24">
        <f>0.574+0.574</f>
        <v>1.1479999999999999</v>
      </c>
      <c r="E119" s="24">
        <f>144.284+145.075</f>
        <v>289.35899999999998</v>
      </c>
      <c r="F119" s="38" t="s">
        <v>17</v>
      </c>
      <c r="G119" s="31"/>
    </row>
    <row r="120" spans="1:7" x14ac:dyDescent="0.25">
      <c r="A120" s="1">
        <v>79</v>
      </c>
      <c r="B120" s="31" t="s">
        <v>101</v>
      </c>
      <c r="C120" s="37">
        <v>1</v>
      </c>
      <c r="D120" s="24">
        <v>0.28499999999999998</v>
      </c>
      <c r="E120" s="24">
        <v>126.18899999999999</v>
      </c>
      <c r="F120" s="38" t="s">
        <v>17</v>
      </c>
      <c r="G120" s="31"/>
    </row>
    <row r="121" spans="1:7" x14ac:dyDescent="0.25">
      <c r="A121" s="1">
        <v>80</v>
      </c>
      <c r="B121" s="31" t="s">
        <v>102</v>
      </c>
      <c r="C121" s="37">
        <v>1</v>
      </c>
      <c r="D121" s="24">
        <v>0.379</v>
      </c>
      <c r="E121" s="24">
        <v>153.75800000000001</v>
      </c>
      <c r="F121" s="38" t="s">
        <v>17</v>
      </c>
      <c r="G121" s="31"/>
    </row>
    <row r="122" spans="1:7" x14ac:dyDescent="0.25">
      <c r="A122" s="1">
        <v>81</v>
      </c>
      <c r="B122" s="31" t="s">
        <v>103</v>
      </c>
      <c r="C122" s="37">
        <v>1</v>
      </c>
      <c r="D122" s="24">
        <v>0.36199999999999999</v>
      </c>
      <c r="E122" s="24">
        <v>124.142</v>
      </c>
      <c r="F122" s="38" t="s">
        <v>17</v>
      </c>
      <c r="G122" s="31"/>
    </row>
    <row r="123" spans="1:7" x14ac:dyDescent="0.25">
      <c r="A123" s="1">
        <v>82</v>
      </c>
      <c r="B123" s="31" t="s">
        <v>19</v>
      </c>
      <c r="C123" s="37">
        <v>1</v>
      </c>
      <c r="D123" s="24">
        <v>0.41799999999999998</v>
      </c>
      <c r="E123" s="24">
        <v>146.27199999999999</v>
      </c>
      <c r="F123" s="38" t="s">
        <v>17</v>
      </c>
      <c r="G123" s="31"/>
    </row>
    <row r="124" spans="1:7" ht="15" customHeight="1" x14ac:dyDescent="0.25">
      <c r="A124" s="1">
        <v>83</v>
      </c>
      <c r="B124" s="58" t="s">
        <v>104</v>
      </c>
      <c r="C124" s="37">
        <v>3</v>
      </c>
      <c r="D124" s="24">
        <f>1.268+1.227+0.71</f>
        <v>3.2050000000000001</v>
      </c>
      <c r="E124" s="41">
        <f>245.907+235.475+144.688</f>
        <v>626.06999999999994</v>
      </c>
      <c r="F124" s="38" t="s">
        <v>17</v>
      </c>
      <c r="G124" s="31"/>
    </row>
    <row r="125" spans="1:7" ht="15" customHeight="1" x14ac:dyDescent="0.25">
      <c r="A125" s="2"/>
      <c r="B125" s="99"/>
      <c r="C125" s="20">
        <f>SUM(C118:C124)</f>
        <v>10</v>
      </c>
      <c r="D125" s="80">
        <f>SUM(D118:D124)</f>
        <v>6.5850000000000009</v>
      </c>
      <c r="E125" s="80">
        <f>SUM(E118:E124)</f>
        <v>1772.7619999999997</v>
      </c>
      <c r="F125" s="38"/>
      <c r="G125" s="98" t="s">
        <v>135</v>
      </c>
    </row>
    <row r="126" spans="1:7" x14ac:dyDescent="0.25">
      <c r="A126" s="106"/>
      <c r="B126" s="107"/>
      <c r="C126" s="76">
        <f>C117+C125</f>
        <v>15</v>
      </c>
      <c r="D126" s="86">
        <f>D117+D125</f>
        <v>7.9300000000000006</v>
      </c>
      <c r="E126" s="86">
        <f>E117+E125</f>
        <v>2246.9049999999997</v>
      </c>
      <c r="F126" s="108"/>
      <c r="G126" s="108"/>
    </row>
    <row r="127" spans="1:7" ht="15" customHeight="1" x14ac:dyDescent="0.25">
      <c r="A127" s="1"/>
      <c r="B127" s="61"/>
      <c r="C127" s="67" t="s">
        <v>18</v>
      </c>
      <c r="D127" s="66"/>
      <c r="E127" s="66"/>
      <c r="F127" s="62"/>
      <c r="G127" s="63"/>
    </row>
    <row r="128" spans="1:7" x14ac:dyDescent="0.25">
      <c r="A128" s="2">
        <v>84</v>
      </c>
      <c r="B128" s="44" t="s">
        <v>105</v>
      </c>
      <c r="C128" s="2">
        <v>2</v>
      </c>
      <c r="D128" s="41">
        <f>0.29+0.29</f>
        <v>0.57999999999999996</v>
      </c>
      <c r="E128" s="24">
        <f>127.639+126.26</f>
        <v>253.899</v>
      </c>
      <c r="F128" s="46" t="s">
        <v>18</v>
      </c>
      <c r="G128" s="72"/>
    </row>
    <row r="129" spans="1:7" x14ac:dyDescent="0.25">
      <c r="A129" s="1">
        <v>85</v>
      </c>
      <c r="B129" s="31" t="s">
        <v>106</v>
      </c>
      <c r="C129" s="37">
        <v>2</v>
      </c>
      <c r="D129" s="24">
        <f>0.28+0.275</f>
        <v>0.55500000000000005</v>
      </c>
      <c r="E129" s="24">
        <f>83.997+99.538</f>
        <v>183.535</v>
      </c>
      <c r="F129" s="46" t="s">
        <v>18</v>
      </c>
      <c r="G129" s="72"/>
    </row>
    <row r="130" spans="1:7" ht="15" customHeight="1" x14ac:dyDescent="0.25">
      <c r="A130" s="1">
        <v>106</v>
      </c>
      <c r="B130" s="31" t="s">
        <v>127</v>
      </c>
      <c r="C130" s="37">
        <v>1</v>
      </c>
      <c r="D130" s="24">
        <v>0.29099999999999998</v>
      </c>
      <c r="E130" s="24">
        <v>115.211</v>
      </c>
      <c r="F130" s="46" t="s">
        <v>18</v>
      </c>
      <c r="G130" s="72"/>
    </row>
    <row r="131" spans="1:7" x14ac:dyDescent="0.25">
      <c r="A131" s="2"/>
      <c r="B131" s="31"/>
      <c r="C131" s="20">
        <f>SUM(C128:C130)</f>
        <v>5</v>
      </c>
      <c r="D131" s="79">
        <f>SUM(D128:D130)</f>
        <v>1.4259999999999999</v>
      </c>
      <c r="E131" s="79">
        <f>SUM(E128:E130)</f>
        <v>552.64499999999998</v>
      </c>
      <c r="F131" s="46"/>
      <c r="G131" s="72" t="s">
        <v>27</v>
      </c>
    </row>
    <row r="132" spans="1:7" x14ac:dyDescent="0.25">
      <c r="A132" s="2">
        <v>86</v>
      </c>
      <c r="B132" s="44" t="s">
        <v>107</v>
      </c>
      <c r="C132" s="2">
        <v>2</v>
      </c>
      <c r="D132" s="24">
        <f>0.31+0.556</f>
        <v>0.8660000000000001</v>
      </c>
      <c r="E132" s="24">
        <f>179.242+220.08</f>
        <v>399.322</v>
      </c>
      <c r="F132" s="46" t="s">
        <v>18</v>
      </c>
      <c r="G132" s="57"/>
    </row>
    <row r="133" spans="1:7" x14ac:dyDescent="0.25">
      <c r="A133" s="1">
        <v>87</v>
      </c>
      <c r="B133" s="44" t="s">
        <v>108</v>
      </c>
      <c r="C133" s="2">
        <v>1</v>
      </c>
      <c r="D133" s="59">
        <v>0.30099999999999999</v>
      </c>
      <c r="E133" s="24">
        <v>114.682</v>
      </c>
      <c r="F133" s="46" t="s">
        <v>18</v>
      </c>
      <c r="G133" s="57"/>
    </row>
    <row r="134" spans="1:7" x14ac:dyDescent="0.25">
      <c r="A134" s="2">
        <v>88</v>
      </c>
      <c r="B134" s="31" t="s">
        <v>109</v>
      </c>
      <c r="C134" s="37">
        <v>1</v>
      </c>
      <c r="D134" s="24">
        <v>0.33700000000000002</v>
      </c>
      <c r="E134" s="24">
        <v>90.531999999999996</v>
      </c>
      <c r="F134" s="46" t="s">
        <v>18</v>
      </c>
      <c r="G134" s="31"/>
    </row>
    <row r="135" spans="1:7" x14ac:dyDescent="0.25">
      <c r="A135" s="1">
        <v>89</v>
      </c>
      <c r="B135" s="44" t="s">
        <v>110</v>
      </c>
      <c r="C135" s="2">
        <v>2</v>
      </c>
      <c r="D135" s="41">
        <f>0.3+0.31</f>
        <v>0.61</v>
      </c>
      <c r="E135" s="24">
        <f>126.631+125.774</f>
        <v>252.405</v>
      </c>
      <c r="F135" s="46" t="s">
        <v>18</v>
      </c>
      <c r="G135" s="57"/>
    </row>
    <row r="136" spans="1:7" x14ac:dyDescent="0.25">
      <c r="A136" s="1">
        <v>91</v>
      </c>
      <c r="B136" s="58" t="s">
        <v>112</v>
      </c>
      <c r="C136" s="37">
        <v>2</v>
      </c>
      <c r="D136" s="68">
        <v>3.58</v>
      </c>
      <c r="E136" s="68">
        <v>612.79</v>
      </c>
      <c r="F136" s="46" t="s">
        <v>18</v>
      </c>
      <c r="G136" s="57"/>
    </row>
    <row r="137" spans="1:7" x14ac:dyDescent="0.25">
      <c r="A137" s="2">
        <v>92</v>
      </c>
      <c r="B137" s="31" t="s">
        <v>113</v>
      </c>
      <c r="C137" s="37">
        <v>2</v>
      </c>
      <c r="D137" s="78">
        <f>1.034+1.041</f>
        <v>2.0750000000000002</v>
      </c>
      <c r="E137" s="78">
        <f>266.66+236.34</f>
        <v>503</v>
      </c>
      <c r="F137" s="46" t="s">
        <v>18</v>
      </c>
      <c r="G137" s="31"/>
    </row>
    <row r="138" spans="1:7" x14ac:dyDescent="0.25">
      <c r="A138" s="2"/>
      <c r="B138" s="31"/>
      <c r="C138" s="20">
        <f>SUM(C132:C137)</f>
        <v>10</v>
      </c>
      <c r="D138" s="93">
        <f>SUM(D132:D137)</f>
        <v>7.7690000000000001</v>
      </c>
      <c r="E138" s="93">
        <f>SUM(E132:E137)</f>
        <v>1972.731</v>
      </c>
      <c r="F138" s="46"/>
      <c r="G138" s="98" t="s">
        <v>135</v>
      </c>
    </row>
    <row r="139" spans="1:7" x14ac:dyDescent="0.25">
      <c r="A139" s="14"/>
      <c r="B139" s="15"/>
      <c r="C139" s="45">
        <f>C131+C138</f>
        <v>15</v>
      </c>
      <c r="D139" s="60">
        <f>D131+D138</f>
        <v>9.1950000000000003</v>
      </c>
      <c r="E139" s="60">
        <f>E131+E138</f>
        <v>2525.3760000000002</v>
      </c>
      <c r="F139" s="16"/>
      <c r="G139" s="15"/>
    </row>
    <row r="140" spans="1:7" ht="15" customHeight="1" x14ac:dyDescent="0.25">
      <c r="A140" s="2"/>
      <c r="B140" s="47"/>
      <c r="C140" s="67" t="s">
        <v>21</v>
      </c>
      <c r="D140" s="70"/>
      <c r="E140" s="70"/>
      <c r="F140" s="48"/>
      <c r="G140" s="49"/>
    </row>
    <row r="141" spans="1:7" x14ac:dyDescent="0.25">
      <c r="A141" s="1">
        <v>93</v>
      </c>
      <c r="B141" s="31" t="s">
        <v>114</v>
      </c>
      <c r="C141" s="37">
        <v>2</v>
      </c>
      <c r="D141" s="24">
        <f>0.283+0.283</f>
        <v>0.56599999999999995</v>
      </c>
      <c r="E141" s="24">
        <f>71.879+83.399</f>
        <v>155.27800000000002</v>
      </c>
      <c r="F141" s="38" t="s">
        <v>21</v>
      </c>
      <c r="G141" s="72"/>
    </row>
    <row r="142" spans="1:7" x14ac:dyDescent="0.25">
      <c r="A142" s="1">
        <v>95</v>
      </c>
      <c r="B142" s="31" t="s">
        <v>115</v>
      </c>
      <c r="C142" s="37">
        <v>1</v>
      </c>
      <c r="D142" s="24">
        <v>0.27700000000000002</v>
      </c>
      <c r="E142" s="24">
        <v>101.572</v>
      </c>
      <c r="F142" s="38" t="s">
        <v>21</v>
      </c>
      <c r="G142" s="72"/>
    </row>
    <row r="143" spans="1:7" x14ac:dyDescent="0.25">
      <c r="A143" s="1">
        <v>96</v>
      </c>
      <c r="B143" s="31" t="s">
        <v>116</v>
      </c>
      <c r="C143" s="37">
        <v>1</v>
      </c>
      <c r="D143" s="24">
        <v>0.27900000000000003</v>
      </c>
      <c r="E143" s="24">
        <v>111.46599999999999</v>
      </c>
      <c r="F143" s="38" t="s">
        <v>21</v>
      </c>
      <c r="G143" s="72"/>
    </row>
    <row r="144" spans="1:7" x14ac:dyDescent="0.25">
      <c r="A144" s="1">
        <v>98</v>
      </c>
      <c r="B144" s="31" t="s">
        <v>118</v>
      </c>
      <c r="C144" s="37">
        <v>1</v>
      </c>
      <c r="D144" s="24">
        <v>0.28199999999999997</v>
      </c>
      <c r="E144" s="24">
        <v>93.548000000000002</v>
      </c>
      <c r="F144" s="38" t="s">
        <v>21</v>
      </c>
      <c r="G144" s="72"/>
    </row>
    <row r="145" spans="1:7" x14ac:dyDescent="0.25">
      <c r="A145" s="1"/>
      <c r="B145" s="31"/>
      <c r="C145" s="20">
        <f>SUM(C141:C144)</f>
        <v>5</v>
      </c>
      <c r="D145" s="79">
        <f>SUM(D141:D144)</f>
        <v>1.4039999999999999</v>
      </c>
      <c r="E145" s="79">
        <f>SUM(E141:E144)</f>
        <v>461.86400000000003</v>
      </c>
      <c r="F145" s="46"/>
      <c r="G145" s="72" t="s">
        <v>27</v>
      </c>
    </row>
    <row r="146" spans="1:7" x14ac:dyDescent="0.25">
      <c r="A146" s="1">
        <v>99</v>
      </c>
      <c r="B146" s="44" t="s">
        <v>119</v>
      </c>
      <c r="C146" s="2">
        <v>2</v>
      </c>
      <c r="D146" s="75">
        <f>0.31+0.42</f>
        <v>0.73</v>
      </c>
      <c r="E146" s="24">
        <f>103.454+122.763</f>
        <v>226.21699999999998</v>
      </c>
      <c r="F146" s="46" t="s">
        <v>21</v>
      </c>
      <c r="G146" s="57"/>
    </row>
    <row r="147" spans="1:7" x14ac:dyDescent="0.25">
      <c r="A147" s="1">
        <v>100</v>
      </c>
      <c r="B147" s="31" t="s">
        <v>120</v>
      </c>
      <c r="C147" s="37">
        <v>1</v>
      </c>
      <c r="D147" s="41">
        <v>0.62</v>
      </c>
      <c r="E147" s="24">
        <v>288.47300000000001</v>
      </c>
      <c r="F147" s="46" t="s">
        <v>21</v>
      </c>
      <c r="G147" s="57"/>
    </row>
    <row r="148" spans="1:7" x14ac:dyDescent="0.25">
      <c r="A148" s="1">
        <v>101</v>
      </c>
      <c r="B148" s="58" t="s">
        <v>121</v>
      </c>
      <c r="C148" s="37">
        <v>1</v>
      </c>
      <c r="D148" s="24">
        <v>0.46200000000000002</v>
      </c>
      <c r="E148" s="24">
        <v>199.31700000000001</v>
      </c>
      <c r="F148" s="38" t="s">
        <v>21</v>
      </c>
      <c r="G148" s="31"/>
    </row>
    <row r="149" spans="1:7" x14ac:dyDescent="0.25">
      <c r="A149" s="1">
        <v>102</v>
      </c>
      <c r="B149" s="31" t="s">
        <v>122</v>
      </c>
      <c r="C149" s="37">
        <v>1</v>
      </c>
      <c r="D149" s="24">
        <v>0.51800000000000002</v>
      </c>
      <c r="E149" s="24">
        <v>207.04599999999999</v>
      </c>
      <c r="F149" s="38" t="s">
        <v>21</v>
      </c>
      <c r="G149" s="31"/>
    </row>
    <row r="150" spans="1:7" x14ac:dyDescent="0.25">
      <c r="A150" s="1">
        <v>103</v>
      </c>
      <c r="B150" s="31" t="s">
        <v>123</v>
      </c>
      <c r="C150" s="37">
        <v>1</v>
      </c>
      <c r="D150" s="24">
        <v>0.433</v>
      </c>
      <c r="E150" s="24">
        <v>202.239</v>
      </c>
      <c r="F150" s="38" t="s">
        <v>21</v>
      </c>
      <c r="G150" s="31"/>
    </row>
    <row r="151" spans="1:7" x14ac:dyDescent="0.25">
      <c r="A151" s="2">
        <v>58</v>
      </c>
      <c r="B151" s="31" t="s">
        <v>81</v>
      </c>
      <c r="C151" s="37">
        <v>1</v>
      </c>
      <c r="D151" s="74">
        <v>0.3</v>
      </c>
      <c r="E151" s="24">
        <v>162.02799999999999</v>
      </c>
      <c r="F151" s="38" t="s">
        <v>21</v>
      </c>
      <c r="G151" s="32"/>
    </row>
    <row r="152" spans="1:7" x14ac:dyDescent="0.25">
      <c r="A152" s="2">
        <v>53</v>
      </c>
      <c r="B152" s="58" t="s">
        <v>77</v>
      </c>
      <c r="C152" s="37">
        <v>1</v>
      </c>
      <c r="D152" s="24">
        <v>1.4850000000000001</v>
      </c>
      <c r="E152" s="24">
        <v>301.59500000000003</v>
      </c>
      <c r="F152" s="38" t="s">
        <v>21</v>
      </c>
      <c r="G152" s="57"/>
    </row>
    <row r="153" spans="1:7" x14ac:dyDescent="0.25">
      <c r="A153" s="2">
        <v>90</v>
      </c>
      <c r="B153" s="31" t="s">
        <v>111</v>
      </c>
      <c r="C153" s="37">
        <v>1</v>
      </c>
      <c r="D153" s="24">
        <v>0.32600000000000001</v>
      </c>
      <c r="E153" s="24">
        <v>100.401</v>
      </c>
      <c r="F153" s="38" t="s">
        <v>21</v>
      </c>
      <c r="G153" s="57"/>
    </row>
    <row r="154" spans="1:7" x14ac:dyDescent="0.25">
      <c r="A154" s="1"/>
      <c r="B154" s="31"/>
      <c r="C154" s="20">
        <f>SUM(C146:C153)</f>
        <v>9</v>
      </c>
      <c r="D154" s="79">
        <f>SUM(D146:D153)</f>
        <v>4.8739999999999997</v>
      </c>
      <c r="E154" s="79">
        <f>SUM(E146:E153)</f>
        <v>1687.3160000000003</v>
      </c>
      <c r="F154" s="38"/>
      <c r="G154" s="98" t="s">
        <v>135</v>
      </c>
    </row>
    <row r="155" spans="1:7" x14ac:dyDescent="0.25">
      <c r="A155" s="14"/>
      <c r="B155" s="15"/>
      <c r="C155" s="45">
        <f>C145+C154</f>
        <v>14</v>
      </c>
      <c r="D155" s="60">
        <f>D145+D154</f>
        <v>6.2779999999999996</v>
      </c>
      <c r="E155" s="60">
        <f>E145+E154</f>
        <v>2149.1800000000003</v>
      </c>
      <c r="F155" s="16"/>
      <c r="G155" s="15"/>
    </row>
    <row r="156" spans="1:7" ht="14.25" customHeight="1" x14ac:dyDescent="0.25">
      <c r="A156" s="1"/>
      <c r="B156" s="61"/>
      <c r="C156" s="67" t="s">
        <v>22</v>
      </c>
      <c r="D156" s="62"/>
      <c r="E156" s="62"/>
      <c r="F156" s="62"/>
      <c r="G156" s="63"/>
    </row>
    <row r="157" spans="1:7" x14ac:dyDescent="0.25">
      <c r="A157" s="1">
        <v>104</v>
      </c>
      <c r="B157" s="31" t="s">
        <v>125</v>
      </c>
      <c r="C157" s="37">
        <v>1</v>
      </c>
      <c r="D157" s="24">
        <v>0.35599999999999998</v>
      </c>
      <c r="E157" s="24">
        <v>118.486</v>
      </c>
      <c r="F157" s="46" t="s">
        <v>22</v>
      </c>
      <c r="G157" s="72"/>
    </row>
    <row r="158" spans="1:7" ht="15" customHeight="1" x14ac:dyDescent="0.25">
      <c r="A158" s="1">
        <v>105</v>
      </c>
      <c r="B158" s="81" t="s">
        <v>126</v>
      </c>
      <c r="C158" s="2">
        <v>2</v>
      </c>
      <c r="D158" s="24">
        <f>0.264+0.264</f>
        <v>0.52800000000000002</v>
      </c>
      <c r="E158" s="24">
        <f>81.759+83.318</f>
        <v>165.077</v>
      </c>
      <c r="F158" s="46" t="s">
        <v>22</v>
      </c>
      <c r="G158" s="72"/>
    </row>
    <row r="159" spans="1:7" ht="15" customHeight="1" x14ac:dyDescent="0.25">
      <c r="A159" s="1">
        <v>107</v>
      </c>
      <c r="B159" s="31" t="s">
        <v>130</v>
      </c>
      <c r="C159" s="37">
        <v>2</v>
      </c>
      <c r="D159" s="24">
        <f>0.284+0.284</f>
        <v>0.56799999999999995</v>
      </c>
      <c r="E159" s="24">
        <f>85.376+82.178</f>
        <v>167.554</v>
      </c>
      <c r="F159" s="46" t="s">
        <v>22</v>
      </c>
      <c r="G159" s="72"/>
    </row>
    <row r="160" spans="1:7" ht="15" customHeight="1" x14ac:dyDescent="0.25">
      <c r="A160" s="1"/>
      <c r="B160" s="31"/>
      <c r="C160" s="20">
        <f>SUM(C157:C159)</f>
        <v>5</v>
      </c>
      <c r="D160" s="79">
        <f>SUM(D157:D159)</f>
        <v>1.452</v>
      </c>
      <c r="E160" s="79">
        <f>SUM(E157:E159)</f>
        <v>451.11699999999996</v>
      </c>
      <c r="F160" s="46"/>
      <c r="G160" s="72" t="s">
        <v>27</v>
      </c>
    </row>
    <row r="161" spans="1:11" x14ac:dyDescent="0.25">
      <c r="A161" s="1">
        <v>108</v>
      </c>
      <c r="B161" s="58" t="s">
        <v>128</v>
      </c>
      <c r="C161" s="37">
        <v>2</v>
      </c>
      <c r="D161" s="24">
        <f>0.455+0.322</f>
        <v>0.77700000000000002</v>
      </c>
      <c r="E161" s="24">
        <f>142.805+104.251</f>
        <v>247.05600000000001</v>
      </c>
      <c r="F161" s="46" t="s">
        <v>22</v>
      </c>
      <c r="G161" s="31"/>
    </row>
    <row r="162" spans="1:11" x14ac:dyDescent="0.25">
      <c r="A162" s="1">
        <v>109</v>
      </c>
      <c r="B162" s="82" t="s">
        <v>129</v>
      </c>
      <c r="C162" s="83">
        <v>2</v>
      </c>
      <c r="D162" s="84">
        <f>0.507+0.597</f>
        <v>1.1040000000000001</v>
      </c>
      <c r="E162" s="24">
        <f>115.276+123.435</f>
        <v>238.71100000000001</v>
      </c>
      <c r="F162" s="85" t="s">
        <v>22</v>
      </c>
      <c r="G162" s="82"/>
    </row>
    <row r="163" spans="1:11" x14ac:dyDescent="0.25">
      <c r="A163" s="1">
        <v>110</v>
      </c>
      <c r="B163" s="44" t="s">
        <v>131</v>
      </c>
      <c r="C163" s="2">
        <v>1</v>
      </c>
      <c r="D163" s="84">
        <f>0.501</f>
        <v>0.501</v>
      </c>
      <c r="E163" s="24">
        <f>212.66</f>
        <v>212.66</v>
      </c>
      <c r="F163" s="46" t="s">
        <v>22</v>
      </c>
      <c r="G163" s="57"/>
    </row>
    <row r="164" spans="1:11" x14ac:dyDescent="0.25">
      <c r="A164" s="1">
        <v>111</v>
      </c>
      <c r="B164" s="58" t="s">
        <v>132</v>
      </c>
      <c r="C164" s="37">
        <v>1</v>
      </c>
      <c r="D164" s="24">
        <v>0.48699999999999999</v>
      </c>
      <c r="E164" s="24">
        <v>117.357</v>
      </c>
      <c r="F164" s="46" t="s">
        <v>22</v>
      </c>
      <c r="G164" s="31"/>
    </row>
    <row r="165" spans="1:11" ht="15" customHeight="1" x14ac:dyDescent="0.25">
      <c r="A165" s="1">
        <v>112</v>
      </c>
      <c r="B165" s="31" t="s">
        <v>133</v>
      </c>
      <c r="C165" s="37">
        <v>1</v>
      </c>
      <c r="D165" s="41">
        <v>0.34</v>
      </c>
      <c r="E165" s="24">
        <v>118.91800000000001</v>
      </c>
      <c r="F165" s="46" t="s">
        <v>22</v>
      </c>
      <c r="G165" s="31"/>
    </row>
    <row r="166" spans="1:11" ht="15" customHeight="1" x14ac:dyDescent="0.25">
      <c r="A166" s="1"/>
      <c r="B166" s="31"/>
      <c r="C166" s="20">
        <f>SUM(C161:C165)</f>
        <v>7</v>
      </c>
      <c r="D166" s="79">
        <f>SUM(D161:D165)</f>
        <v>3.2090000000000001</v>
      </c>
      <c r="E166" s="79">
        <f>SUM(E161:E165)</f>
        <v>934.702</v>
      </c>
      <c r="F166" s="46"/>
      <c r="G166" s="98" t="s">
        <v>135</v>
      </c>
    </row>
    <row r="167" spans="1:11" ht="15" customHeight="1" x14ac:dyDescent="0.25">
      <c r="A167" s="14"/>
      <c r="B167" s="15"/>
      <c r="C167" s="45">
        <f>C160+C166</f>
        <v>12</v>
      </c>
      <c r="D167" s="60">
        <f>D160+D166</f>
        <v>4.6609999999999996</v>
      </c>
      <c r="E167" s="60">
        <f>E160+E166</f>
        <v>1385.819</v>
      </c>
      <c r="F167" s="16"/>
      <c r="G167" s="15"/>
    </row>
    <row r="168" spans="1:11" s="7" customFormat="1" ht="15.75" customHeight="1" x14ac:dyDescent="0.25">
      <c r="A168" s="11"/>
      <c r="B168" s="10"/>
      <c r="C168" s="9"/>
      <c r="D168" s="6"/>
      <c r="E168" s="102"/>
      <c r="F168" s="6"/>
      <c r="G168" s="10"/>
    </row>
    <row r="169" spans="1:11" s="7" customFormat="1" ht="15.75" customHeight="1" x14ac:dyDescent="0.25">
      <c r="A169" s="14"/>
      <c r="B169" s="87" t="s">
        <v>20</v>
      </c>
      <c r="C169" s="88">
        <f>C19+C34+C48+C60+C73+C85+C98+C111+C126+C139+C155+C167</f>
        <v>169</v>
      </c>
      <c r="D169" s="60">
        <f>D167+D155+D139+D126+D111+D98+D85+D73+D60+D48+D34+D19</f>
        <v>95.463999999999999</v>
      </c>
      <c r="E169" s="60">
        <f>E19+E34+E48+E60+E73+E85+E98+E111+E126+E139+E155+E167</f>
        <v>28198.421999999999</v>
      </c>
      <c r="F169" s="16"/>
      <c r="G169" s="15"/>
    </row>
    <row r="170" spans="1:11" ht="18" customHeight="1" x14ac:dyDescent="0.25">
      <c r="A170" s="109"/>
      <c r="B170" s="109"/>
      <c r="C170" s="109"/>
      <c r="D170" s="109"/>
      <c r="E170" s="109"/>
      <c r="F170" s="109"/>
      <c r="G170" s="109"/>
      <c r="K170" s="100"/>
    </row>
    <row r="171" spans="1:11" ht="13.5" customHeight="1" x14ac:dyDescent="0.25">
      <c r="A171" s="109"/>
      <c r="B171" s="109"/>
      <c r="C171" s="109"/>
      <c r="D171" s="109"/>
      <c r="E171" s="109"/>
      <c r="F171" s="109"/>
      <c r="G171" s="109"/>
      <c r="K171" s="101"/>
    </row>
    <row r="172" spans="1:11" ht="15.75" customHeight="1" x14ac:dyDescent="0.25">
      <c r="A172" s="109"/>
      <c r="B172" s="109"/>
      <c r="C172" s="109"/>
      <c r="D172" s="109"/>
      <c r="E172" s="109"/>
      <c r="F172" s="109"/>
      <c r="G172" s="109"/>
    </row>
    <row r="173" spans="1:11" ht="28.5" customHeight="1" x14ac:dyDescent="0.25">
      <c r="A173" s="105"/>
      <c r="B173" s="105"/>
      <c r="C173" s="105"/>
      <c r="D173" s="105"/>
      <c r="E173" s="105"/>
      <c r="F173" s="105"/>
      <c r="G173" s="105"/>
    </row>
    <row r="174" spans="1:11" ht="28.5" customHeight="1" x14ac:dyDescent="0.25">
      <c r="A174" s="105"/>
      <c r="B174" s="105"/>
      <c r="C174" s="105"/>
      <c r="D174" s="105"/>
      <c r="E174" s="105"/>
      <c r="F174" s="105"/>
      <c r="G174" s="105"/>
    </row>
    <row r="175" spans="1:11" ht="14.25" customHeight="1" x14ac:dyDescent="0.25">
      <c r="A175" s="105"/>
      <c r="B175" s="105"/>
      <c r="C175" s="105"/>
      <c r="D175" s="105"/>
      <c r="E175" s="105"/>
      <c r="F175" s="105"/>
      <c r="G175" s="3"/>
    </row>
    <row r="176" spans="1:11" ht="20.25" customHeight="1" x14ac:dyDescent="0.25">
      <c r="A176" s="105"/>
      <c r="B176" s="105"/>
      <c r="C176" s="8"/>
      <c r="D176" s="8"/>
      <c r="E176" s="8"/>
      <c r="F176" s="3"/>
      <c r="G176" s="3"/>
    </row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</sheetData>
  <mergeCells count="17">
    <mergeCell ref="B2:G2"/>
    <mergeCell ref="A176:B176"/>
    <mergeCell ref="A126:B126"/>
    <mergeCell ref="F126:G126"/>
    <mergeCell ref="A3:G3"/>
    <mergeCell ref="A4:G4"/>
    <mergeCell ref="C6:D6"/>
    <mergeCell ref="B6:B7"/>
    <mergeCell ref="A6:A7"/>
    <mergeCell ref="F6:F7"/>
    <mergeCell ref="G6:G7"/>
    <mergeCell ref="E6:E7"/>
    <mergeCell ref="A111:B111"/>
    <mergeCell ref="F111:G111"/>
    <mergeCell ref="A170:G172"/>
    <mergeCell ref="A173:G174"/>
    <mergeCell ref="A175:F175"/>
  </mergeCells>
  <pageMargins left="0.62992125984251968" right="0.23622047244094491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2013-12-24T05:25:41Z</dcterms:modified>
</cp:coreProperties>
</file>